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ppel de fonds T3 2026" sheetId="1" state="visible" r:id="rId1"/>
    <sheet xmlns:r="http://schemas.openxmlformats.org/officeDocument/2006/relationships" name="Suivi règlement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Mode d'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 ##0,00 €"/>
    <numFmt numFmtId="165" formatCode="DD/MM/YYYY"/>
    <numFmt numFmtId="166" formatCode="0.0%"/>
  </numFmts>
  <fonts count="6">
    <font>
      <name val="Calibri"/>
      <family val="2"/>
      <color theme="1"/>
      <sz val="11"/>
      <scheme val="minor"/>
    </font>
    <font>
      <b val="1"/>
      <color rgb="000F766E"/>
      <sz val="16"/>
    </font>
    <font>
      <b val="1"/>
    </font>
    <font>
      <b val="1"/>
      <color rgb="00FFFFFF"/>
      <sz val="11"/>
    </font>
    <font>
      <b val="1"/>
      <color rgb="00FFFFFF"/>
      <sz val="10"/>
    </font>
    <font>
      <b val="1"/>
      <color rgb="000F766E"/>
      <sz val="11"/>
    </font>
  </fonts>
  <fills count="7">
    <fill>
      <patternFill/>
    </fill>
    <fill>
      <patternFill patternType="gray125"/>
    </fill>
    <fill>
      <patternFill patternType="solid">
        <fgColor rgb="00FFFBEB"/>
        <bgColor rgb="00FFFBEB"/>
      </patternFill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pivotButton="0" quotePrefix="0" xfId="0"/>
    <xf numFmtId="164" fontId="0" fillId="2" borderId="1" pivotButton="0" quotePrefix="0" xfId="0"/>
    <xf numFmtId="0" fontId="3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/>
    </xf>
    <xf numFmtId="164" fontId="0" fillId="4" borderId="1" applyAlignment="1" pivotButton="0" quotePrefix="0" xfId="0">
      <alignment horizontal="center" vertical="center" wrapText="1"/>
    </xf>
    <xf numFmtId="164" fontId="0" fillId="2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/>
    </xf>
    <xf numFmtId="164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0" fontId="2" fillId="6" borderId="1" pivotButton="0" quotePrefix="0" xfId="0"/>
    <xf numFmtId="164" fontId="2" fillId="6" borderId="1" pivotButton="0" quotePrefix="0" xfId="0"/>
    <xf numFmtId="166" fontId="0" fillId="0" borderId="0" pivotButton="0" quotePrefix="0" xfId="0"/>
    <xf numFmtId="165" fontId="0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4" fillId="6" borderId="1" pivotButton="0" quotePrefix="0" xfId="0"/>
    <xf numFmtId="1" fontId="0" fillId="0" borderId="1" applyAlignment="1" pivotButton="0" quotePrefix="0" xfId="0">
      <alignment horizontal="center" vertical="center" wrapText="1"/>
    </xf>
    <xf numFmtId="164" fontId="0" fillId="0" borderId="1" applyAlignment="1" pivotButton="0" quotePrefix="0" xfId="0">
      <alignment horizontal="center" vertical="center" wrapText="1"/>
    </xf>
    <xf numFmtId="166" fontId="0" fillId="0" borderId="1" applyAlignment="1" pivotButton="0" quotePrefix="0" xfId="0">
      <alignment horizontal="center" vertical="center" wrapText="1"/>
    </xf>
    <xf numFmtId="0" fontId="1" fillId="0" borderId="0" pivotButton="0" quotePrefix="0" xfId="0"/>
    <xf numFmtId="0" fontId="5" fillId="0" borderId="0" applyAlignment="1" pivotButton="0" quotePrefix="0" xfId="0">
      <alignment vertical="top"/>
    </xf>
    <xf numFmtId="0" fontId="0" fillId="0" borderId="0" applyAlignment="1" pivotButton="0" quotePrefix="0" xfId="0">
      <alignment vertical="top" wrapText="1"/>
    </xf>
    <xf numFmtId="165" fontId="0" fillId="4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0" fontId="0" fillId="0" borderId="4" pivotButton="0" quotePrefix="0" xfId="0"/>
    <xf numFmtId="166" fontId="0" fillId="0" borderId="0" pivotButton="0" quotePrefix="0" xfId="0"/>
    <xf numFmtId="165" fontId="0" fillId="2" borderId="1" applyAlignment="1" pivotButton="0" quotePrefix="0" xfId="0">
      <alignment horizontal="center" vertical="center" wrapText="1"/>
    </xf>
    <xf numFmtId="166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  <bgColor rgb="00FEE2E2"/>
        </patternFill>
      </fill>
    </dxf>
    <dxf>
      <font>
        <b val="1"/>
        <color rgb="0022C55E"/>
      </font>
      <fill>
        <patternFill patternType="solid">
          <fgColor rgb="00DCFCE7"/>
          <b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tantièmes par lot</a:t>
            </a:r>
          </a:p>
        </rich>
      </tx>
    </title>
    <plotArea>
      <pieChart>
        <varyColors val="1"/>
        <ser>
          <idx val="0"/>
          <order val="0"/>
          <tx>
            <strRef>
              <f>'Tableau de bord'!B12</f>
            </strRef>
          </tx>
          <spPr>
            <a:ln xmlns:a="http://schemas.openxmlformats.org/drawingml/2006/main">
              <a:solidFill>
                <a:srgbClr val="FFFFFF"/>
              </a:solidFill>
              <a:prstDash val="solid"/>
            </a:ln>
          </spPr>
          <cat>
            <numRef>
              <f>'Tableau de bord'!$A$13:$A$21</f>
            </numRef>
          </cat>
          <val>
            <numRef>
              <f>'Tableau de bord'!$B$13:$B$21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dû par copropriétaire (T3 2026)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bord'!C12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'Tableau de bord'!$A$13:$A$21</f>
            </numRef>
          </cat>
          <val>
            <numRef>
              <f>'Tableau de bord'!$C$13:$C$21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Copropriétaire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en 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2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19</row>
      <rowOff>0</rowOff>
    </from>
    <ext cx="5400000" cy="27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1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8" customWidth="1" min="1" max="1"/>
    <col width="20" customWidth="1" min="2" max="2"/>
    <col width="24" customWidth="1" min="3" max="3"/>
    <col width="15" customWidth="1" min="4" max="4"/>
    <col width="20" customWidth="1" min="5" max="5"/>
    <col width="18" customWidth="1" min="6" max="6"/>
    <col width="15" customWidth="1" min="7" max="7"/>
    <col width="16" customWidth="1" min="8" max="8"/>
    <col width="15" customWidth="1" min="9" max="9"/>
    <col width="14" customWidth="1" min="10" max="10"/>
    <col width="14" customWidth="1" min="11" max="11"/>
    <col width="16" customWidth="1" min="12" max="12"/>
    <col width="15" customWidth="1" min="13" max="13"/>
  </cols>
  <sheetData>
    <row r="1" ht="28" customHeight="1">
      <c r="A1" s="1" t="inlineStr">
        <is>
          <t>APPEL DE FONDS DE CHARGES DE COPROPRIÉTÉ - 3e TRIMESTRE 2026</t>
        </is>
      </c>
    </row>
    <row r="2">
      <c r="A2" s="2" t="inlineStr">
        <is>
          <t>Immeuble :</t>
        </is>
      </c>
      <c r="C2" t="inlineStr">
        <is>
          <t>Résidence Les Tilleuls - 12 rue de la République 69002 Lyon</t>
        </is>
      </c>
    </row>
    <row r="3">
      <c r="A3" s="2" t="inlineStr">
        <is>
          <t>Syndic :</t>
        </is>
      </c>
      <c r="C3" t="inlineStr">
        <is>
          <t>SCI Gestion Immo Rhône - SIRET 52348917600021</t>
        </is>
      </c>
    </row>
    <row r="4">
      <c r="A4" s="2" t="inlineStr">
        <is>
          <t>Trimestre concerné :</t>
        </is>
      </c>
      <c r="C4" t="inlineStr">
        <is>
          <t>T3 2026 (juillet - août - septembre)</t>
        </is>
      </c>
    </row>
    <row r="5">
      <c r="A5" s="2" t="inlineStr">
        <is>
          <t>Budget annuel charges courantes :</t>
        </is>
      </c>
      <c r="C5" s="3" t="n">
        <v>28000</v>
      </c>
    </row>
    <row r="6">
      <c r="A6" s="2" t="inlineStr">
        <is>
          <t>Budget annuel fonds travaux (loi ALUR) :</t>
        </is>
      </c>
      <c r="C6" s="3" t="n">
        <v>8000</v>
      </c>
    </row>
    <row r="7"/>
    <row r="8" ht="34" customHeight="1">
      <c r="A8" s="4" t="inlineStr">
        <is>
          <t>N° Lot</t>
        </is>
      </c>
      <c r="B8" s="4" t="inlineStr">
        <is>
          <t>Copropriétaire</t>
        </is>
      </c>
      <c r="C8" s="4" t="inlineStr">
        <is>
          <t>Type de lot</t>
        </is>
      </c>
      <c r="D8" s="4" t="inlineStr">
        <is>
          <t>Tantièmes (/10000)</t>
        </is>
      </c>
      <c r="E8" s="4" t="inlineStr">
        <is>
          <t>Quote-part charges courantes</t>
        </is>
      </c>
      <c r="F8" s="4" t="inlineStr">
        <is>
          <t>Quote-part fonds travaux</t>
        </is>
      </c>
      <c r="G8" s="4" t="inlineStr">
        <is>
          <t>Total appel T3</t>
        </is>
      </c>
      <c r="H8" s="4" t="inlineStr">
        <is>
          <t>Régularisation N-1</t>
        </is>
      </c>
      <c r="I8" s="4" t="inlineStr">
        <is>
          <t>Total dû T3</t>
        </is>
      </c>
      <c r="J8" s="4" t="inlineStr">
        <is>
          <t>Montant réglé</t>
        </is>
      </c>
      <c r="K8" s="4" t="inlineStr">
        <is>
          <t>Solde restant</t>
        </is>
      </c>
      <c r="L8" s="4" t="inlineStr">
        <is>
          <t>Date d'échéance</t>
        </is>
      </c>
      <c r="M8" s="4" t="inlineStr">
        <is>
          <t>Statut paiement</t>
        </is>
      </c>
    </row>
    <row r="9">
      <c r="A9" s="5" t="n">
        <v>1</v>
      </c>
      <c r="B9" s="6" t="inlineStr">
        <is>
          <t>Camille Durand</t>
        </is>
      </c>
      <c r="C9" s="6" t="inlineStr">
        <is>
          <t>Appartement T2 - 2e étage</t>
        </is>
      </c>
      <c r="D9" s="5" t="n">
        <v>1200</v>
      </c>
      <c r="E9" s="7">
        <f>($C$5*D9/10000)/4</f>
        <v/>
      </c>
      <c r="F9" s="7">
        <f>($C$6*D9/10000)/4</f>
        <v/>
      </c>
      <c r="G9" s="7">
        <f>E9+F9</f>
        <v/>
      </c>
      <c r="H9" s="7" t="n">
        <v>45.2</v>
      </c>
      <c r="I9" s="7">
        <f>G9+H9</f>
        <v/>
      </c>
      <c r="J9" s="8" t="n">
        <v>0</v>
      </c>
      <c r="K9" s="7">
        <f>I9-J9</f>
        <v/>
      </c>
      <c r="L9" s="26" t="n">
        <v>46300</v>
      </c>
      <c r="M9" s="5">
        <f>IF(K9&lt;=0,"Réglé",IF(J9&gt;0,"Partiel","Impayé"))</f>
        <v/>
      </c>
    </row>
    <row r="10">
      <c r="A10" s="10" t="n">
        <v>2</v>
      </c>
      <c r="B10" s="11" t="inlineStr">
        <is>
          <t>Julien Moreau</t>
        </is>
      </c>
      <c r="C10" s="11" t="inlineStr">
        <is>
          <t>Appartement T3 - 3e étage</t>
        </is>
      </c>
      <c r="D10" s="10" t="n">
        <v>1100</v>
      </c>
      <c r="E10" s="12">
        <f>($C$5*D10/10000)/4</f>
        <v/>
      </c>
      <c r="F10" s="12">
        <f>($C$6*D10/10000)/4</f>
        <v/>
      </c>
      <c r="G10" s="12">
        <f>E10+F10</f>
        <v/>
      </c>
      <c r="H10" s="12" t="n">
        <v>-12.5</v>
      </c>
      <c r="I10" s="12">
        <f>G10+H10</f>
        <v/>
      </c>
      <c r="J10" s="8" t="n">
        <v>0</v>
      </c>
      <c r="K10" s="12">
        <f>I10-J10</f>
        <v/>
      </c>
      <c r="L10" s="27" t="n">
        <v>46300</v>
      </c>
      <c r="M10" s="10">
        <f>IF(K10&lt;=0,"Réglé",IF(J10&gt;0,"Partiel","Impayé"))</f>
        <v/>
      </c>
    </row>
    <row r="11">
      <c r="A11" s="5" t="n">
        <v>3</v>
      </c>
      <c r="B11" s="6" t="inlineStr">
        <is>
          <t>Sophie Lefèvre</t>
        </is>
      </c>
      <c r="C11" s="6" t="inlineStr">
        <is>
          <t>Studio - 1er étage</t>
        </is>
      </c>
      <c r="D11" s="5" t="n">
        <v>900</v>
      </c>
      <c r="E11" s="7">
        <f>($C$5*D11/10000)/4</f>
        <v/>
      </c>
      <c r="F11" s="7">
        <f>($C$6*D11/10000)/4</f>
        <v/>
      </c>
      <c r="G11" s="7">
        <f>E11+F11</f>
        <v/>
      </c>
      <c r="H11" s="7" t="n">
        <v>0</v>
      </c>
      <c r="I11" s="7">
        <f>G11+H11</f>
        <v/>
      </c>
      <c r="J11" s="8" t="n">
        <v>0</v>
      </c>
      <c r="K11" s="7">
        <f>I11-J11</f>
        <v/>
      </c>
      <c r="L11" s="26" t="n">
        <v>46300</v>
      </c>
      <c r="M11" s="5">
        <f>IF(K11&lt;=0,"Réglé",IF(J11&gt;0,"Partiel","Impayé"))</f>
        <v/>
      </c>
    </row>
    <row r="12">
      <c r="A12" s="10" t="n">
        <v>4</v>
      </c>
      <c r="B12" s="11" t="inlineStr">
        <is>
          <t>Thomas Bernard</t>
        </is>
      </c>
      <c r="C12" s="11" t="inlineStr">
        <is>
          <t>Appartement T3 - 4e étage</t>
        </is>
      </c>
      <c r="D12" s="10" t="n">
        <v>1050</v>
      </c>
      <c r="E12" s="12">
        <f>($C$5*D12/10000)/4</f>
        <v/>
      </c>
      <c r="F12" s="12">
        <f>($C$6*D12/10000)/4</f>
        <v/>
      </c>
      <c r="G12" s="12">
        <f>E12+F12</f>
        <v/>
      </c>
      <c r="H12" s="12" t="n">
        <v>30</v>
      </c>
      <c r="I12" s="12">
        <f>G12+H12</f>
        <v/>
      </c>
      <c r="J12" s="8" t="n">
        <v>0</v>
      </c>
      <c r="K12" s="12">
        <f>I12-J12</f>
        <v/>
      </c>
      <c r="L12" s="27" t="n">
        <v>46300</v>
      </c>
      <c r="M12" s="10">
        <f>IF(K12&lt;=0,"Réglé",IF(J12&gt;0,"Partiel","Impayé"))</f>
        <v/>
      </c>
    </row>
    <row r="13">
      <c r="A13" s="5" t="n">
        <v>5</v>
      </c>
      <c r="B13" s="6" t="inlineStr">
        <is>
          <t>Léa Martin</t>
        </is>
      </c>
      <c r="C13" s="6" t="inlineStr">
        <is>
          <t>Studio - RDC</t>
        </is>
      </c>
      <c r="D13" s="5" t="n">
        <v>800</v>
      </c>
      <c r="E13" s="7">
        <f>($C$5*D13/10000)/4</f>
        <v/>
      </c>
      <c r="F13" s="7">
        <f>($C$6*D13/10000)/4</f>
        <v/>
      </c>
      <c r="G13" s="7">
        <f>E13+F13</f>
        <v/>
      </c>
      <c r="H13" s="7" t="n">
        <v>-5</v>
      </c>
      <c r="I13" s="7">
        <f>G13+H13</f>
        <v/>
      </c>
      <c r="J13" s="8" t="n">
        <v>0</v>
      </c>
      <c r="K13" s="7">
        <f>I13-J13</f>
        <v/>
      </c>
      <c r="L13" s="26" t="n">
        <v>46300</v>
      </c>
      <c r="M13" s="5">
        <f>IF(K13&lt;=0,"Réglé",IF(J13&gt;0,"Partiel","Impayé"))</f>
        <v/>
      </c>
    </row>
    <row r="14">
      <c r="A14" s="10" t="n">
        <v>6</v>
      </c>
      <c r="B14" s="11" t="inlineStr">
        <is>
          <t>Nicolas Petit</t>
        </is>
      </c>
      <c r="C14" s="11" t="inlineStr">
        <is>
          <t>Appartement T4 - 5e étage</t>
        </is>
      </c>
      <c r="D14" s="10" t="n">
        <v>1500</v>
      </c>
      <c r="E14" s="12">
        <f>($C$5*D14/10000)/4</f>
        <v/>
      </c>
      <c r="F14" s="12">
        <f>($C$6*D14/10000)/4</f>
        <v/>
      </c>
      <c r="G14" s="12">
        <f>E14+F14</f>
        <v/>
      </c>
      <c r="H14" s="12" t="n">
        <v>60</v>
      </c>
      <c r="I14" s="12">
        <f>G14+H14</f>
        <v/>
      </c>
      <c r="J14" s="8" t="n">
        <v>0</v>
      </c>
      <c r="K14" s="12">
        <f>I14-J14</f>
        <v/>
      </c>
      <c r="L14" s="27" t="n">
        <v>46300</v>
      </c>
      <c r="M14" s="10">
        <f>IF(K14&lt;=0,"Réglé",IF(J14&gt;0,"Partiel","Impayé"))</f>
        <v/>
      </c>
    </row>
    <row r="15">
      <c r="A15" s="5" t="n">
        <v>7</v>
      </c>
      <c r="B15" s="6" t="inlineStr">
        <is>
          <t>Émilie Rousseau</t>
        </is>
      </c>
      <c r="C15" s="6" t="inlineStr">
        <is>
          <t>Appartement T2 - 1er étage</t>
        </is>
      </c>
      <c r="D15" s="5" t="n">
        <v>950</v>
      </c>
      <c r="E15" s="7">
        <f>($C$5*D15/10000)/4</f>
        <v/>
      </c>
      <c r="F15" s="7">
        <f>($C$6*D15/10000)/4</f>
        <v/>
      </c>
      <c r="G15" s="7">
        <f>E15+F15</f>
        <v/>
      </c>
      <c r="H15" s="7" t="n">
        <v>0</v>
      </c>
      <c r="I15" s="7">
        <f>G15+H15</f>
        <v/>
      </c>
      <c r="J15" s="8" t="n">
        <v>0</v>
      </c>
      <c r="K15" s="7">
        <f>I15-J15</f>
        <v/>
      </c>
      <c r="L15" s="26" t="n">
        <v>46300</v>
      </c>
      <c r="M15" s="5">
        <f>IF(K15&lt;=0,"Réglé",IF(J15&gt;0,"Partiel","Impayé"))</f>
        <v/>
      </c>
    </row>
    <row r="16">
      <c r="A16" s="10" t="n">
        <v>8</v>
      </c>
      <c r="B16" s="11" t="inlineStr">
        <is>
          <t>Antoine Garcia</t>
        </is>
      </c>
      <c r="C16" s="11" t="inlineStr">
        <is>
          <t>Appartement T3 - 2e étage</t>
        </is>
      </c>
      <c r="D16" s="10" t="n">
        <v>1300</v>
      </c>
      <c r="E16" s="12">
        <f>($C$5*D16/10000)/4</f>
        <v/>
      </c>
      <c r="F16" s="12">
        <f>($C$6*D16/10000)/4</f>
        <v/>
      </c>
      <c r="G16" s="12">
        <f>E16+F16</f>
        <v/>
      </c>
      <c r="H16" s="12" t="n">
        <v>-20</v>
      </c>
      <c r="I16" s="12">
        <f>G16+H16</f>
        <v/>
      </c>
      <c r="J16" s="8" t="n">
        <v>0</v>
      </c>
      <c r="K16" s="12">
        <f>I16-J16</f>
        <v/>
      </c>
      <c r="L16" s="27" t="n">
        <v>46300</v>
      </c>
      <c r="M16" s="10">
        <f>IF(K16&lt;=0,"Réglé",IF(J16&gt;0,"Partiel","Impayé"))</f>
        <v/>
      </c>
    </row>
    <row r="17">
      <c r="A17" s="5" t="n">
        <v>9</v>
      </c>
      <c r="B17" s="6" t="inlineStr">
        <is>
          <t>Marie Dubois</t>
        </is>
      </c>
      <c r="C17" s="6" t="inlineStr">
        <is>
          <t>Appartement T2 - 4e étage</t>
        </is>
      </c>
      <c r="D17" s="5" t="n">
        <v>1200</v>
      </c>
      <c r="E17" s="7">
        <f>($C$5*D17/10000)/4</f>
        <v/>
      </c>
      <c r="F17" s="7">
        <f>($C$6*D17/10000)/4</f>
        <v/>
      </c>
      <c r="G17" s="7">
        <f>E17+F17</f>
        <v/>
      </c>
      <c r="H17" s="7" t="n">
        <v>15</v>
      </c>
      <c r="I17" s="7">
        <f>G17+H17</f>
        <v/>
      </c>
      <c r="J17" s="8" t="n">
        <v>0</v>
      </c>
      <c r="K17" s="7">
        <f>I17-J17</f>
        <v/>
      </c>
      <c r="L17" s="26" t="n">
        <v>46300</v>
      </c>
      <c r="M17" s="5">
        <f>IF(K17&lt;=0,"Réglé",IF(J17&gt;0,"Partiel","Impayé"))</f>
        <v/>
      </c>
    </row>
    <row r="18">
      <c r="A18" s="14" t="inlineStr">
        <is>
          <t>TOTAL</t>
        </is>
      </c>
      <c r="B18" s="28" t="n"/>
      <c r="C18" s="14" t="n"/>
      <c r="D18" s="14">
        <f>SUM(D9:D17)</f>
        <v/>
      </c>
      <c r="E18" s="15">
        <f>SUM(E9:E17)</f>
        <v/>
      </c>
      <c r="F18" s="15">
        <f>SUM(F9:F17)</f>
        <v/>
      </c>
      <c r="G18" s="15">
        <f>SUM(G9:G17)</f>
        <v/>
      </c>
      <c r="H18" s="15">
        <f>SUM(H9:H17)</f>
        <v/>
      </c>
      <c r="I18" s="15">
        <f>SUM(I9:I17)</f>
        <v/>
      </c>
      <c r="J18" s="15">
        <f>SUM(J9:J17)</f>
        <v/>
      </c>
      <c r="K18" s="15">
        <f>SUM(K9:K17)</f>
        <v/>
      </c>
      <c r="L18" s="14" t="n"/>
      <c r="M18" s="14" t="n"/>
    </row>
    <row r="19"/>
    <row r="20">
      <c r="A20" s="2" t="inlineStr">
        <is>
          <t>Contrôle tantièmes (doit être 10000) :</t>
        </is>
      </c>
      <c r="D20">
        <f>D18</f>
        <v/>
      </c>
    </row>
    <row r="21">
      <c r="A21" s="2" t="inlineStr">
        <is>
          <t>Taux de recouvrement T3 :</t>
        </is>
      </c>
      <c r="D21" s="29">
        <f>IFERROR(J18/I18,0)</f>
        <v/>
      </c>
    </row>
  </sheetData>
  <mergeCells count="2">
    <mergeCell ref="A1:M1"/>
    <mergeCell ref="A18:B18"/>
  </mergeCells>
  <conditionalFormatting sqref="K9:K17">
    <cfRule type="expression" priority="1" dxfId="0" stopIfTrue="1">
      <formula>K9&gt;0</formula>
    </cfRule>
    <cfRule type="expression" priority="2" dxfId="1" stopIfTrue="1">
      <formula>K9&lt;=0</formula>
    </cfRule>
  </conditionalFormatting>
  <conditionalFormatting sqref="M9:M17">
    <cfRule type="expression" priority="3" dxfId="0" stopIfTrue="1">
      <formula>M9="Impayé"</formula>
    </cfRule>
    <cfRule type="expression" priority="4" dxfId="1" stopIfTrue="1">
      <formula>M9="Réglé"</formula>
    </cfRule>
  </conditionalFormatting>
  <dataValidations count="1">
    <dataValidation sqref="M9:M17" showErrorMessage="1" showInputMessage="1" allowBlank="1" type="list">
      <formula1>"Réglé,Partiel,Impayé"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20" customWidth="1" min="2" max="2"/>
    <col width="14" customWidth="1" min="3" max="3"/>
    <col width="16" customWidth="1" min="4" max="4"/>
    <col width="16" customWidth="1" min="5" max="5"/>
    <col width="17" customWidth="1" min="6" max="6"/>
    <col width="14" customWidth="1" min="7" max="7"/>
    <col width="20" customWidth="1" min="8" max="8"/>
    <col width="14" customWidth="1" min="9" max="9"/>
    <col width="14" customWidth="1" min="10" max="10"/>
  </cols>
  <sheetData>
    <row r="1" ht="26" customHeight="1">
      <c r="A1" s="1" t="inlineStr">
        <is>
          <t>SUIVI DES RÈGLEMENTS - APPEL DE FONDS T3 2026</t>
        </is>
      </c>
    </row>
    <row r="2"/>
    <row r="3" ht="32" customHeight="1">
      <c r="A3" s="4" t="inlineStr">
        <is>
          <t>N° Lot</t>
        </is>
      </c>
      <c r="B3" s="4" t="inlineStr">
        <is>
          <t>Copropriétaire</t>
        </is>
      </c>
      <c r="C3" s="4" t="inlineStr">
        <is>
          <t>Total dû T3</t>
        </is>
      </c>
      <c r="D3" s="4" t="inlineStr">
        <is>
          <t>Date d'échéance</t>
        </is>
      </c>
      <c r="E3" s="4" t="inlineStr">
        <is>
          <t>Date de paiement</t>
        </is>
      </c>
      <c r="F3" s="4" t="inlineStr">
        <is>
          <t>Mode de règlement</t>
        </is>
      </c>
      <c r="G3" s="4" t="inlineStr">
        <is>
          <t>Jours de retard</t>
        </is>
      </c>
      <c r="H3" s="4" t="inlineStr">
        <is>
          <t>Statut relance</t>
        </is>
      </c>
      <c r="I3" s="4" t="inlineStr">
        <is>
          <t>Montant réglé</t>
        </is>
      </c>
      <c r="J3" s="4" t="inlineStr">
        <is>
          <t>Solde</t>
        </is>
      </c>
    </row>
    <row r="4">
      <c r="A4" s="5" t="n">
        <v>1</v>
      </c>
      <c r="B4" s="6">
        <f>IFERROR(VLOOKUP(A4,'Appel de fonds T3 2026'!$A$9:$M$17,2,FALSE),"")</f>
        <v/>
      </c>
      <c r="C4" s="7">
        <f>IFERROR(VLOOKUP(A4,'Appel de fonds T3 2026'!$A$9:$M$17,9,FALSE),0)</f>
        <v/>
      </c>
      <c r="D4" s="26">
        <f>IFERROR(VLOOKUP(A4,'Appel de fonds T3 2026'!$A$9:$M$17,12,FALSE),"")</f>
        <v/>
      </c>
      <c r="E4" s="30" t="n">
        <v>46298</v>
      </c>
      <c r="F4" s="18" t="inlineStr">
        <is>
          <t>Virement</t>
        </is>
      </c>
      <c r="G4" s="5">
        <f>IF(E4&lt;&gt;"",MAX(0,E4-D4),IF(TODAY()&gt;D4,TODAY()-D4,0))</f>
        <v/>
      </c>
      <c r="H4" s="5">
        <f>IF(G4=0,"À jour",IF(G4&lt;15,"Retard &lt;15j","Relance nécessaire"))</f>
        <v/>
      </c>
      <c r="I4" s="7">
        <f>IFERROR(VLOOKUP(A4,'Appel de fonds T3 2026'!$A$9:$M$17,10,FALSE),0)</f>
        <v/>
      </c>
      <c r="J4" s="7">
        <f>C4-I4</f>
        <v/>
      </c>
    </row>
    <row r="5">
      <c r="A5" s="10" t="n">
        <v>2</v>
      </c>
      <c r="B5" s="11">
        <f>IFERROR(VLOOKUP(A5,'Appel de fonds T3 2026'!$A$9:$M$17,2,FALSE),"")</f>
        <v/>
      </c>
      <c r="C5" s="12">
        <f>IFERROR(VLOOKUP(A5,'Appel de fonds T3 2026'!$A$9:$M$17,9,FALSE),0)</f>
        <v/>
      </c>
      <c r="D5" s="27">
        <f>IFERROR(VLOOKUP(A5,'Appel de fonds T3 2026'!$A$9:$M$17,12,FALSE),"")</f>
        <v/>
      </c>
      <c r="E5" s="30" t="n"/>
      <c r="F5" s="18" t="inlineStr"/>
      <c r="G5" s="10">
        <f>IF(E5&lt;&gt;"",MAX(0,E5-D5),IF(TODAY()&gt;D5,TODAY()-D5,0))</f>
        <v/>
      </c>
      <c r="H5" s="10">
        <f>IF(G5=0,"À jour",IF(G5&lt;15,"Retard &lt;15j","Relance nécessaire"))</f>
        <v/>
      </c>
      <c r="I5" s="12">
        <f>IFERROR(VLOOKUP(A5,'Appel de fonds T3 2026'!$A$9:$M$17,10,FALSE),0)</f>
        <v/>
      </c>
      <c r="J5" s="12">
        <f>C5-I5</f>
        <v/>
      </c>
    </row>
    <row r="6">
      <c r="A6" s="5" t="n">
        <v>3</v>
      </c>
      <c r="B6" s="6">
        <f>IFERROR(VLOOKUP(A6,'Appel de fonds T3 2026'!$A$9:$M$17,2,FALSE),"")</f>
        <v/>
      </c>
      <c r="C6" s="7">
        <f>IFERROR(VLOOKUP(A6,'Appel de fonds T3 2026'!$A$9:$M$17,9,FALSE),0)</f>
        <v/>
      </c>
      <c r="D6" s="26">
        <f>IFERROR(VLOOKUP(A6,'Appel de fonds T3 2026'!$A$9:$M$17,12,FALSE),"")</f>
        <v/>
      </c>
      <c r="E6" s="30" t="n">
        <v>46301</v>
      </c>
      <c r="F6" s="18" t="inlineStr">
        <is>
          <t>Chèque</t>
        </is>
      </c>
      <c r="G6" s="5">
        <f>IF(E6&lt;&gt;"",MAX(0,E6-D6),IF(TODAY()&gt;D6,TODAY()-D6,0))</f>
        <v/>
      </c>
      <c r="H6" s="5">
        <f>IF(G6=0,"À jour",IF(G6&lt;15,"Retard &lt;15j","Relance nécessaire"))</f>
        <v/>
      </c>
      <c r="I6" s="7">
        <f>IFERROR(VLOOKUP(A6,'Appel de fonds T3 2026'!$A$9:$M$17,10,FALSE),0)</f>
        <v/>
      </c>
      <c r="J6" s="7">
        <f>C6-I6</f>
        <v/>
      </c>
    </row>
    <row r="7">
      <c r="A7" s="10" t="n">
        <v>4</v>
      </c>
      <c r="B7" s="11">
        <f>IFERROR(VLOOKUP(A7,'Appel de fonds T3 2026'!$A$9:$M$17,2,FALSE),"")</f>
        <v/>
      </c>
      <c r="C7" s="12">
        <f>IFERROR(VLOOKUP(A7,'Appel de fonds T3 2026'!$A$9:$M$17,9,FALSE),0)</f>
        <v/>
      </c>
      <c r="D7" s="27">
        <f>IFERROR(VLOOKUP(A7,'Appel de fonds T3 2026'!$A$9:$M$17,12,FALSE),"")</f>
        <v/>
      </c>
      <c r="E7" s="30" t="n"/>
      <c r="F7" s="18" t="inlineStr"/>
      <c r="G7" s="10">
        <f>IF(E7&lt;&gt;"",MAX(0,E7-D7),IF(TODAY()&gt;D7,TODAY()-D7,0))</f>
        <v/>
      </c>
      <c r="H7" s="10">
        <f>IF(G7=0,"À jour",IF(G7&lt;15,"Retard &lt;15j","Relance nécessaire"))</f>
        <v/>
      </c>
      <c r="I7" s="12">
        <f>IFERROR(VLOOKUP(A7,'Appel de fonds T3 2026'!$A$9:$M$17,10,FALSE),0)</f>
        <v/>
      </c>
      <c r="J7" s="12">
        <f>C7-I7</f>
        <v/>
      </c>
    </row>
    <row r="8">
      <c r="A8" s="5" t="n">
        <v>5</v>
      </c>
      <c r="B8" s="6">
        <f>IFERROR(VLOOKUP(A8,'Appel de fonds T3 2026'!$A$9:$M$17,2,FALSE),"")</f>
        <v/>
      </c>
      <c r="C8" s="7">
        <f>IFERROR(VLOOKUP(A8,'Appel de fonds T3 2026'!$A$9:$M$17,9,FALSE),0)</f>
        <v/>
      </c>
      <c r="D8" s="26">
        <f>IFERROR(VLOOKUP(A8,'Appel de fonds T3 2026'!$A$9:$M$17,12,FALSE),"")</f>
        <v/>
      </c>
      <c r="E8" s="30" t="n">
        <v>46293</v>
      </c>
      <c r="F8" s="18" t="inlineStr">
        <is>
          <t>Prélèvement</t>
        </is>
      </c>
      <c r="G8" s="5">
        <f>IF(E8&lt;&gt;"",MAX(0,E8-D8),IF(TODAY()&gt;D8,TODAY()-D8,0))</f>
        <v/>
      </c>
      <c r="H8" s="5">
        <f>IF(G8=0,"À jour",IF(G8&lt;15,"Retard &lt;15j","Relance nécessaire"))</f>
        <v/>
      </c>
      <c r="I8" s="7">
        <f>IFERROR(VLOOKUP(A8,'Appel de fonds T3 2026'!$A$9:$M$17,10,FALSE),0)</f>
        <v/>
      </c>
      <c r="J8" s="7">
        <f>C8-I8</f>
        <v/>
      </c>
    </row>
    <row r="9">
      <c r="A9" s="10" t="n">
        <v>6</v>
      </c>
      <c r="B9" s="11">
        <f>IFERROR(VLOOKUP(A9,'Appel de fonds T3 2026'!$A$9:$M$17,2,FALSE),"")</f>
        <v/>
      </c>
      <c r="C9" s="12">
        <f>IFERROR(VLOOKUP(A9,'Appel de fonds T3 2026'!$A$9:$M$17,9,FALSE),0)</f>
        <v/>
      </c>
      <c r="D9" s="27">
        <f>IFERROR(VLOOKUP(A9,'Appel de fonds T3 2026'!$A$9:$M$17,12,FALSE),"")</f>
        <v/>
      </c>
      <c r="E9" s="30" t="n"/>
      <c r="F9" s="18" t="inlineStr"/>
      <c r="G9" s="10">
        <f>IF(E9&lt;&gt;"",MAX(0,E9-D9),IF(TODAY()&gt;D9,TODAY()-D9,0))</f>
        <v/>
      </c>
      <c r="H9" s="10">
        <f>IF(G9=0,"À jour",IF(G9&lt;15,"Retard &lt;15j","Relance nécessaire"))</f>
        <v/>
      </c>
      <c r="I9" s="12">
        <f>IFERROR(VLOOKUP(A9,'Appel de fonds T3 2026'!$A$9:$M$17,10,FALSE),0)</f>
        <v/>
      </c>
      <c r="J9" s="12">
        <f>C9-I9</f>
        <v/>
      </c>
    </row>
    <row r="10">
      <c r="A10" s="5" t="n">
        <v>7</v>
      </c>
      <c r="B10" s="6">
        <f>IFERROR(VLOOKUP(A10,'Appel de fonds T3 2026'!$A$9:$M$17,2,FALSE),"")</f>
        <v/>
      </c>
      <c r="C10" s="7">
        <f>IFERROR(VLOOKUP(A10,'Appel de fonds T3 2026'!$A$9:$M$17,9,FALSE),0)</f>
        <v/>
      </c>
      <c r="D10" s="26">
        <f>IFERROR(VLOOKUP(A10,'Appel de fonds T3 2026'!$A$9:$M$17,12,FALSE),"")</f>
        <v/>
      </c>
      <c r="E10" s="30" t="n">
        <v>46299</v>
      </c>
      <c r="F10" s="18" t="inlineStr">
        <is>
          <t>Virement</t>
        </is>
      </c>
      <c r="G10" s="5">
        <f>IF(E10&lt;&gt;"",MAX(0,E10-D10),IF(TODAY()&gt;D10,TODAY()-D10,0))</f>
        <v/>
      </c>
      <c r="H10" s="5">
        <f>IF(G10=0,"À jour",IF(G10&lt;15,"Retard &lt;15j","Relance nécessaire"))</f>
        <v/>
      </c>
      <c r="I10" s="7">
        <f>IFERROR(VLOOKUP(A10,'Appel de fonds T3 2026'!$A$9:$M$17,10,FALSE),0)</f>
        <v/>
      </c>
      <c r="J10" s="7">
        <f>C10-I10</f>
        <v/>
      </c>
    </row>
    <row r="11">
      <c r="A11" s="10" t="n">
        <v>8</v>
      </c>
      <c r="B11" s="11">
        <f>IFERROR(VLOOKUP(A11,'Appel de fonds T3 2026'!$A$9:$M$17,2,FALSE),"")</f>
        <v/>
      </c>
      <c r="C11" s="12">
        <f>IFERROR(VLOOKUP(A11,'Appel de fonds T3 2026'!$A$9:$M$17,9,FALSE),0)</f>
        <v/>
      </c>
      <c r="D11" s="27">
        <f>IFERROR(VLOOKUP(A11,'Appel de fonds T3 2026'!$A$9:$M$17,12,FALSE),"")</f>
        <v/>
      </c>
      <c r="E11" s="30" t="n"/>
      <c r="F11" s="18" t="inlineStr"/>
      <c r="G11" s="10">
        <f>IF(E11&lt;&gt;"",MAX(0,E11-D11),IF(TODAY()&gt;D11,TODAY()-D11,0))</f>
        <v/>
      </c>
      <c r="H11" s="10">
        <f>IF(G11=0,"À jour",IF(G11&lt;15,"Retard &lt;15j","Relance nécessaire"))</f>
        <v/>
      </c>
      <c r="I11" s="12">
        <f>IFERROR(VLOOKUP(A11,'Appel de fonds T3 2026'!$A$9:$M$17,10,FALSE),0)</f>
        <v/>
      </c>
      <c r="J11" s="12">
        <f>C11-I11</f>
        <v/>
      </c>
    </row>
    <row r="12">
      <c r="A12" s="5" t="n">
        <v>9</v>
      </c>
      <c r="B12" s="6">
        <f>IFERROR(VLOOKUP(A12,'Appel de fonds T3 2026'!$A$9:$M$17,2,FALSE),"")</f>
        <v/>
      </c>
      <c r="C12" s="7">
        <f>IFERROR(VLOOKUP(A12,'Appel de fonds T3 2026'!$A$9:$M$17,9,FALSE),0)</f>
        <v/>
      </c>
      <c r="D12" s="26">
        <f>IFERROR(VLOOKUP(A12,'Appel de fonds T3 2026'!$A$9:$M$17,12,FALSE),"")</f>
        <v/>
      </c>
      <c r="E12" s="30" t="n"/>
      <c r="F12" s="18" t="inlineStr"/>
      <c r="G12" s="5">
        <f>IF(E12&lt;&gt;"",MAX(0,E12-D12),IF(TODAY()&gt;D12,TODAY()-D12,0))</f>
        <v/>
      </c>
      <c r="H12" s="5">
        <f>IF(G12=0,"À jour",IF(G12&lt;15,"Retard &lt;15j","Relance nécessaire"))</f>
        <v/>
      </c>
      <c r="I12" s="7">
        <f>IFERROR(VLOOKUP(A12,'Appel de fonds T3 2026'!$A$9:$M$17,10,FALSE),0)</f>
        <v/>
      </c>
      <c r="J12" s="7">
        <f>C12-I12</f>
        <v/>
      </c>
    </row>
    <row r="13">
      <c r="A13" s="14" t="inlineStr">
        <is>
          <t>TOTAL</t>
        </is>
      </c>
      <c r="B13" s="28" t="n"/>
      <c r="C13" s="15">
        <f>SUM(C4:C12)</f>
        <v/>
      </c>
      <c r="D13" s="14" t="n"/>
      <c r="E13" s="14" t="n"/>
      <c r="F13" s="14" t="n"/>
      <c r="G13" s="14" t="n"/>
      <c r="H13" s="14" t="n"/>
      <c r="I13" s="15">
        <f>SUM(I4:I12)</f>
        <v/>
      </c>
      <c r="J13" s="15">
        <f>SUM(J4:J12)</f>
        <v/>
      </c>
    </row>
  </sheetData>
  <mergeCells count="2">
    <mergeCell ref="A1:J1"/>
    <mergeCell ref="A13:B13"/>
  </mergeCells>
  <conditionalFormatting sqref="J4:J12">
    <cfRule type="expression" priority="1" dxfId="0" stopIfTrue="1">
      <formula>J4&gt;0</formula>
    </cfRule>
    <cfRule type="expression" priority="2" dxfId="1" stopIfTrue="1">
      <formula>J4&lt;=0</formula>
    </cfRule>
  </conditionalFormatting>
  <conditionalFormatting sqref="H4:H12">
    <cfRule type="expression" priority="3" dxfId="0" stopIfTrue="1">
      <formula>H4="Relance nécessaire"</formula>
    </cfRule>
  </conditionalFormatting>
  <dataValidations count="1">
    <dataValidation sqref="F4:F12" showErrorMessage="1" showInputMessage="1" allowBlank="1" type="list">
      <formula1>"Virement,Chèque,Prélèvement,Espèces"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26" customWidth="1" min="1" max="1"/>
    <col width="4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26" customHeight="1">
      <c r="A1" s="1" t="inlineStr">
        <is>
          <t>TABLEAU DE BORD - COPROPRIÉTÉ T3 2026</t>
        </is>
      </c>
    </row>
    <row r="2"/>
    <row r="3">
      <c r="A3" s="19" t="inlineStr">
        <is>
          <t>Total tantièmes contrôlés</t>
        </is>
      </c>
      <c r="C3" s="20">
        <f>'Appel de fonds T3 2026'!D18</f>
        <v/>
      </c>
    </row>
    <row r="4">
      <c r="A4" s="19" t="inlineStr">
        <is>
          <t>Total appelé T3</t>
        </is>
      </c>
      <c r="C4" s="21">
        <f>'Appel de fonds T3 2026'!G18</f>
        <v/>
      </c>
    </row>
    <row r="5">
      <c r="A5" s="19" t="inlineStr">
        <is>
          <t>Total réglé T3</t>
        </is>
      </c>
      <c r="C5" s="21">
        <f>'Appel de fonds T3 2026'!J18</f>
        <v/>
      </c>
    </row>
    <row r="6">
      <c r="A6" s="19" t="inlineStr">
        <is>
          <t>Taux de recouvrement</t>
        </is>
      </c>
      <c r="C6" s="31">
        <f>IFERROR('Appel de fonds T3 2026'!J18/'Appel de fonds T3 2026'!G18,0)</f>
        <v/>
      </c>
    </row>
    <row r="7">
      <c r="A7" s="19" t="inlineStr">
        <is>
          <t>Nombre de lots impayés</t>
        </is>
      </c>
      <c r="C7" s="20">
        <f>COUNTIF('Appel de fonds T3 2026'!M9:M17,"Impayé")</f>
        <v/>
      </c>
    </row>
    <row r="8">
      <c r="A8" s="19" t="inlineStr">
        <is>
          <t>Nombre de lots en partiel</t>
        </is>
      </c>
      <c r="C8" s="20">
        <f>COUNTIF('Appel de fonds T3 2026'!M9:M17,"Partiel")</f>
        <v/>
      </c>
    </row>
    <row r="9"/>
    <row r="10"/>
    <row r="11">
      <c r="A11" s="2" t="inlineStr">
        <is>
          <t>Détail par lot</t>
        </is>
      </c>
    </row>
    <row r="12">
      <c r="A12" s="4" t="inlineStr">
        <is>
          <t>Copropriétaire</t>
        </is>
      </c>
      <c r="B12" s="4" t="inlineStr">
        <is>
          <t>Tantièmes</t>
        </is>
      </c>
      <c r="C12" s="4" t="inlineStr">
        <is>
          <t>Total dû T3</t>
        </is>
      </c>
    </row>
    <row r="13">
      <c r="A13" s="6">
        <f>'Appel de fonds T3 2026'!B9</f>
        <v/>
      </c>
      <c r="B13" s="5">
        <f>'Appel de fonds T3 2026'!D9</f>
        <v/>
      </c>
      <c r="C13" s="7">
        <f>'Appel de fonds T3 2026'!I9</f>
        <v/>
      </c>
    </row>
    <row r="14">
      <c r="A14" s="11">
        <f>'Appel de fonds T3 2026'!B10</f>
        <v/>
      </c>
      <c r="B14" s="10">
        <f>'Appel de fonds T3 2026'!D10</f>
        <v/>
      </c>
      <c r="C14" s="12">
        <f>'Appel de fonds T3 2026'!I10</f>
        <v/>
      </c>
    </row>
    <row r="15">
      <c r="A15" s="6">
        <f>'Appel de fonds T3 2026'!B11</f>
        <v/>
      </c>
      <c r="B15" s="5">
        <f>'Appel de fonds T3 2026'!D11</f>
        <v/>
      </c>
      <c r="C15" s="7">
        <f>'Appel de fonds T3 2026'!I11</f>
        <v/>
      </c>
    </row>
    <row r="16">
      <c r="A16" s="11">
        <f>'Appel de fonds T3 2026'!B12</f>
        <v/>
      </c>
      <c r="B16" s="10">
        <f>'Appel de fonds T3 2026'!D12</f>
        <v/>
      </c>
      <c r="C16" s="12">
        <f>'Appel de fonds T3 2026'!I12</f>
        <v/>
      </c>
    </row>
    <row r="17">
      <c r="A17" s="6">
        <f>'Appel de fonds T3 2026'!B13</f>
        <v/>
      </c>
      <c r="B17" s="5">
        <f>'Appel de fonds T3 2026'!D13</f>
        <v/>
      </c>
      <c r="C17" s="7">
        <f>'Appel de fonds T3 2026'!I13</f>
        <v/>
      </c>
    </row>
    <row r="18">
      <c r="A18" s="11">
        <f>'Appel de fonds T3 2026'!B14</f>
        <v/>
      </c>
      <c r="B18" s="10">
        <f>'Appel de fonds T3 2026'!D14</f>
        <v/>
      </c>
      <c r="C18" s="12">
        <f>'Appel de fonds T3 2026'!I14</f>
        <v/>
      </c>
    </row>
    <row r="19">
      <c r="A19" s="6">
        <f>'Appel de fonds T3 2026'!B15</f>
        <v/>
      </c>
      <c r="B19" s="5">
        <f>'Appel de fonds T3 2026'!D15</f>
        <v/>
      </c>
      <c r="C19" s="7">
        <f>'Appel de fonds T3 2026'!I15</f>
        <v/>
      </c>
    </row>
    <row r="20">
      <c r="A20" s="11">
        <f>'Appel de fonds T3 2026'!B16</f>
        <v/>
      </c>
      <c r="B20" s="10">
        <f>'Appel de fonds T3 2026'!D16</f>
        <v/>
      </c>
      <c r="C20" s="12">
        <f>'Appel de fonds T3 2026'!I16</f>
        <v/>
      </c>
    </row>
    <row r="21">
      <c r="A21" s="6">
        <f>'Appel de fonds T3 2026'!B17</f>
        <v/>
      </c>
      <c r="B21" s="5">
        <f>'Appel de fonds T3 2026'!D17</f>
        <v/>
      </c>
      <c r="C21" s="7">
        <f>'Appel de fonds T3 2026'!I17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95" customWidth="1" min="2" max="2"/>
  </cols>
  <sheetData>
    <row r="1" ht="26" customHeight="1">
      <c r="A1" s="23" t="inlineStr">
        <is>
          <t>MODE D'EMPLOI DU CLASSEUR</t>
        </is>
      </c>
    </row>
    <row r="2"/>
    <row r="3" ht="60" customHeight="1">
      <c r="A3" s="24" t="inlineStr">
        <is>
          <t>Objectif du classeur</t>
        </is>
      </c>
      <c r="B3" s="25" t="inlineStr">
        <is>
          <t>Ce fichier permet à un syndic (professionnel ou bénévole) de préparer, suivre et présenter l'appel de fonds trimestriel de charges de copropriété, conformément au budget prévisionnel voté en assemblée générale.</t>
        </is>
      </c>
    </row>
    <row r="4" ht="60" customHeight="1">
      <c r="A4" s="24" t="inlineStr">
        <is>
          <t>Feuille 'Appel de fonds T3 2026'</t>
        </is>
      </c>
      <c r="B4" s="25" t="inlineStr">
        <is>
          <t>Contient la liste des lots, les tantièmes de chaque copropriétaire, le calcul automatique de la quote-part de charges courantes et du fonds travaux (loi ALUR), ainsi que le total dû par lot. Les cellules jaunes (Montant réglé, Régularisation N-1) sont à saisir manuellement.</t>
        </is>
      </c>
    </row>
    <row r="5" ht="60" customHeight="1">
      <c r="A5" s="24" t="inlineStr">
        <is>
          <t>Colonnes calculées</t>
        </is>
      </c>
      <c r="B5" s="25" t="inlineStr">
        <is>
          <t>Quote-part charges courantes et fonds travaux = (budget annuel x tantièmes / 10000) / 4. Total dû = Total appel T3 + Régularisation N-1. Solde restant = Total dû - Montant réglé. Le statut (Réglé / Partiel / Impayé) se met à jour automatiquement.</t>
        </is>
      </c>
    </row>
    <row r="6" ht="60" customHeight="1">
      <c r="A6" s="24" t="inlineStr">
        <is>
          <t>Feuille 'Suivi règlements'</t>
        </is>
      </c>
      <c r="B6" s="25" t="inlineStr">
        <is>
          <t>Reprend automatiquement les informations de la feuille précédente via la fonction VLOOKUP. Saisissez la date de paiement et le mode de règlement (liste déroulante) : les jours de retard et le statut de relance se calculent automatiquement.</t>
        </is>
      </c>
    </row>
    <row r="7" ht="60" customHeight="1">
      <c r="A7" s="24" t="inlineStr">
        <is>
          <t>Feuille 'Tableau de bord'</t>
        </is>
      </c>
      <c r="B7" s="25" t="inlineStr">
        <is>
          <t>Synthétise les indicateurs clés (total appelé, total réglé, taux de recouvrement, lots impayés) et propose deux graphiques : répartition des tantièmes et total dû par copropriétaire.</t>
        </is>
      </c>
    </row>
    <row r="8" ht="60" customHeight="1">
      <c r="A8" s="24" t="inlineStr">
        <is>
          <t>Mise à jour trimestrielle</t>
        </is>
      </c>
      <c r="B8" s="25" t="inlineStr">
        <is>
          <t>Pour un nouveau trimestre, dupliquez la feuille 'Appel de fonds T3 2026', renommez-la (ex : T4 2026), mettez à jour la date d'échéance et remettez à zéro les montants réglés.</t>
        </is>
      </c>
    </row>
    <row r="9" ht="60" customHeight="1">
      <c r="A9" s="24" t="inlineStr">
        <is>
          <t>Bon à savoir</t>
        </is>
      </c>
      <c r="B9" s="25" t="inlineStr">
        <is>
          <t>Le fonds travaux (loi ALUR du 24/03/2014) est obligatoire pour tous les copropriétés de plus de 5 lots et doit représenter au minimum 5% du budget prévisionnel annuel.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2026-07-14T18:11:55Z</dcterms:created>
  <dcterms:modified xmlns:dcterms="http://purl.org/dc/terms/" xmlns:xsi="http://www.w3.org/2001/XMLSchema-instance" xsi:type="dcterms:W3CDTF">2026-07-14T18:11:55Z</dcterms:modified>
</cp:coreProperties>
</file>