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ux_Residences" sheetId="1" state="visible" r:id="rId1"/>
    <sheet xmlns:r="http://schemas.openxmlformats.org/officeDocument/2006/relationships" name="Synthes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.00 [$€-40C]"/>
    <numFmt numFmtId="166" formatCode="# ##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0E7490"/>
      <sz val="14"/>
    </font>
  </fonts>
  <fills count="9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E7490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  <xf numFmtId="165" fontId="5" fillId="3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166" fontId="6" fillId="8" borderId="1" applyAlignment="1" pivotButton="0" quotePrefix="0" xfId="0">
      <alignment horizontal="center" vertical="center"/>
    </xf>
    <xf numFmtId="0" fontId="0" fillId="4" borderId="1" pivotButton="0" quotePrefix="0" xfId="0"/>
    <xf numFmtId="0" fontId="4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165" fontId="6" fillId="8" borderId="1" applyAlignment="1" pivotButton="0" quotePrefix="0" xfId="0">
      <alignment horizontal="center" vertical="center"/>
    </xf>
    <xf numFmtId="0" fontId="0" fillId="0" borderId="1" pivotButton="0" quotePrefix="0" xfId="0"/>
    <xf numFmtId="166" fontId="5" fillId="3" borderId="1" applyAlignment="1" pivotButton="0" quotePrefix="0" xfId="0">
      <alignment horizontal="center" vertical="center"/>
    </xf>
    <xf numFmtId="0" fontId="4" fillId="0" borderId="0" pivotButton="0" quotePrefix="0" xfId="0"/>
    <xf numFmtId="0" fontId="5" fillId="7" borderId="1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left" vertical="center" wrapText="1" indent="1"/>
    </xf>
    <xf numFmtId="0" fontId="4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 indent="1"/>
    </xf>
    <xf numFmtId="0" fontId="3" fillId="6" borderId="1" applyAlignment="1" pivotButton="0" quotePrefix="0" xfId="0">
      <alignment horizontal="left" vertical="center" wrapText="1" indent="1"/>
    </xf>
    <xf numFmtId="164" fontId="3" fillId="5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right" vertical="center"/>
    </xf>
    <xf numFmtId="165" fontId="5" fillId="3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166" fontId="6" fillId="8" borderId="1" applyAlignment="1" pivotButton="0" quotePrefix="0" xfId="0">
      <alignment horizontal="center" vertical="center"/>
    </xf>
    <xf numFmtId="165" fontId="6" fillId="8" borderId="1" applyAlignment="1" pivotButton="0" quotePrefix="0" xfId="0">
      <alignment horizontal="center" vertical="center"/>
    </xf>
    <xf numFmtId="166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15803D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Loyer mensuel total par ville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'Synthese'!D15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'Synthese'!$A$16:$A$23</f>
            </numRef>
          </cat>
          <val>
            <numRef>
              <f>'Synthese'!$D$16:$D$23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Ville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baux par statut</a:t>
            </a:r>
          </a:p>
        </rich>
      </tx>
    </title>
    <plotArea>
      <pieChart>
        <varyColors val="1"/>
        <ser>
          <idx val="0"/>
          <order val="0"/>
          <tx>
            <strRef>
              <f>'Synthese'!B26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'Synthese'!$A$27:$A$28</f>
            </numRef>
          </cat>
          <val>
            <numRef>
              <f>'Synthese'!$B$27:$B$28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16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3"/>
  <sheetViews>
    <sheetView showGridLines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20" customWidth="1" min="3" max="3"/>
    <col width="14" customWidth="1" min="4" max="4"/>
    <col width="18" customWidth="1" min="5" max="5"/>
    <col width="30" customWidth="1" min="6" max="6"/>
    <col width="14" customWidth="1" min="7" max="7"/>
    <col width="12" customWidth="1" min="8" max="8"/>
    <col width="16" customWidth="1" min="9" max="9"/>
    <col width="16" customWidth="1" min="10" max="10"/>
    <col width="12" customWidth="1" min="11" max="11"/>
    <col width="18" customWidth="1" min="12" max="12"/>
    <col width="14" customWidth="1" min="13" max="13"/>
    <col width="12" customWidth="1" min="14" max="14"/>
    <col width="18" customWidth="1" min="15" max="15"/>
    <col width="10" customWidth="1" min="16" max="16"/>
    <col width="6" customWidth="1" min="17" max="17"/>
    <col width="12" customWidth="1" min="18" max="18"/>
    <col width="18" customWidth="1" min="19" max="19"/>
    <col width="18" customWidth="1" min="20" max="20"/>
    <col width="14" customWidth="1" min="21" max="21"/>
    <col width="25" customWidth="1" min="22" max="22"/>
  </cols>
  <sheetData>
    <row r="1" ht="32" customHeight="1">
      <c r="A1" s="1" t="inlineStr">
        <is>
          <t>SUIVI DES BAUX DE LOCATION VIDE — CLASSEUR 2026</t>
        </is>
      </c>
    </row>
    <row r="2" ht="22" customHeight="1">
      <c r="A2" s="2" t="inlineStr">
        <is>
          <t>ID Bail</t>
        </is>
      </c>
      <c r="B2" s="2" t="inlineStr">
        <is>
          <t>Locataire</t>
        </is>
      </c>
      <c r="C2" s="2" t="inlineStr">
        <is>
          <t>Bailleur</t>
        </is>
      </c>
      <c r="D2" s="2" t="inlineStr">
        <is>
          <t>Type bailleur</t>
        </is>
      </c>
      <c r="E2" s="2" t="inlineStr">
        <is>
          <t>SIRET bailleur</t>
        </is>
      </c>
      <c r="F2" s="2" t="inlineStr">
        <is>
          <t>Adresse du logement</t>
        </is>
      </c>
      <c r="G2" s="2" t="inlineStr">
        <is>
          <t>Ville</t>
        </is>
      </c>
      <c r="H2" s="2" t="inlineStr">
        <is>
          <t>Code postal</t>
        </is>
      </c>
      <c r="I2" s="2" t="inlineStr">
        <is>
          <t>Date de signature</t>
        </is>
      </c>
      <c r="J2" s="2" t="inlineStr">
        <is>
          <t>Date de prise d'effet</t>
        </is>
      </c>
      <c r="K2" s="2" t="inlineStr">
        <is>
          <t>Durée (mois)</t>
        </is>
      </c>
      <c r="L2" s="2" t="inlineStr">
        <is>
          <t>Date de fin théorique</t>
        </is>
      </c>
      <c r="M2" s="2" t="inlineStr">
        <is>
          <t>Loyer HC (€)</t>
        </is>
      </c>
      <c r="N2" s="2" t="inlineStr">
        <is>
          <t>Charges (€)</t>
        </is>
      </c>
      <c r="O2" s="2" t="inlineStr">
        <is>
          <t>Dépôt de garantie (€)</t>
        </is>
      </c>
      <c r="P2" s="2" t="inlineStr">
        <is>
          <t>Surface m²</t>
        </is>
      </c>
      <c r="Q2" s="2" t="inlineStr">
        <is>
          <t>DPE</t>
        </is>
      </c>
      <c r="R2" s="2" t="inlineStr">
        <is>
          <t>Révision IRL</t>
        </is>
      </c>
      <c r="S2" s="2" t="inlineStr">
        <is>
          <t>Date prochaine révision</t>
        </is>
      </c>
      <c r="T2" s="2" t="inlineStr">
        <is>
          <t>Échéance annuelle (€)</t>
        </is>
      </c>
      <c r="U2" s="2" t="inlineStr">
        <is>
          <t>Statut du bail</t>
        </is>
      </c>
      <c r="V2" s="2" t="inlineStr">
        <is>
          <t>Commentaires</t>
        </is>
      </c>
    </row>
    <row r="3">
      <c r="A3" s="3" t="inlineStr">
        <is>
          <t>BL-001</t>
        </is>
      </c>
      <c r="B3" s="4" t="inlineStr">
        <is>
          <t>Camille Durand</t>
        </is>
      </c>
      <c r="C3" s="4" t="inlineStr">
        <is>
          <t>Marc Dumont</t>
        </is>
      </c>
      <c r="D3" s="5" t="inlineStr">
        <is>
          <t>Particulier</t>
        </is>
      </c>
      <c r="E3" s="6" t="inlineStr"/>
      <c r="F3" s="4" t="inlineStr">
        <is>
          <t>12 rue de la République</t>
        </is>
      </c>
      <c r="G3" s="5" t="inlineStr">
        <is>
          <t>Lyon</t>
        </is>
      </c>
      <c r="H3" s="5" t="inlineStr">
        <is>
          <t>69002</t>
        </is>
      </c>
      <c r="I3" s="35" t="n">
        <v>46037</v>
      </c>
      <c r="J3" s="35" t="n">
        <v>46054</v>
      </c>
      <c r="K3" s="5" t="n">
        <v>36</v>
      </c>
      <c r="L3" s="36">
        <f>IFERROR(EDATE(J3,K3),"")</f>
        <v/>
      </c>
      <c r="M3" s="37" t="n">
        <v>850</v>
      </c>
      <c r="N3" s="37" t="n">
        <v>80</v>
      </c>
      <c r="O3" s="38">
        <f>IFERROR(M3*1,0)</f>
        <v/>
      </c>
      <c r="P3" s="5" t="n">
        <v>42</v>
      </c>
      <c r="Q3" s="5" t="inlineStr">
        <is>
          <t>C</t>
        </is>
      </c>
      <c r="R3" s="5" t="inlineStr">
        <is>
          <t>Oui</t>
        </is>
      </c>
      <c r="S3" s="36">
        <f>IFERROR(EDATE(J3,12),"")</f>
        <v/>
      </c>
      <c r="T3" s="38">
        <f>IFERROR(M3*12,0)</f>
        <v/>
      </c>
      <c r="U3" s="3">
        <f>IF(ISNUMBER(L3),IF(TODAY()&gt;L3,"À renouveler","En cours"),"")</f>
        <v/>
      </c>
      <c r="V3" s="4" t="inlineStr">
        <is>
          <t>RAS</t>
        </is>
      </c>
    </row>
    <row r="4">
      <c r="A4" s="11" t="inlineStr">
        <is>
          <t>BL-002</t>
        </is>
      </c>
      <c r="B4" s="4" t="inlineStr">
        <is>
          <t>Julien Moreau</t>
        </is>
      </c>
      <c r="C4" s="4" t="inlineStr">
        <is>
          <t>SCI Immobilière du Nord</t>
        </is>
      </c>
      <c r="D4" s="5" t="inlineStr">
        <is>
          <t>SCI</t>
        </is>
      </c>
      <c r="E4" s="12" t="inlineStr">
        <is>
          <t>83412567800012</t>
        </is>
      </c>
      <c r="F4" s="4" t="inlineStr">
        <is>
          <t>8 avenue Victor Hugo</t>
        </is>
      </c>
      <c r="G4" s="5" t="inlineStr">
        <is>
          <t>Paris</t>
        </is>
      </c>
      <c r="H4" s="5" t="inlineStr">
        <is>
          <t>75116</t>
        </is>
      </c>
      <c r="I4" s="35" t="n">
        <v>46054</v>
      </c>
      <c r="J4" s="35" t="n">
        <v>46082</v>
      </c>
      <c r="K4" s="5" t="n">
        <v>36</v>
      </c>
      <c r="L4" s="39">
        <f>IFERROR(EDATE(J4,K4),"")</f>
        <v/>
      </c>
      <c r="M4" s="37" t="n">
        <v>1200</v>
      </c>
      <c r="N4" s="37" t="n">
        <v>150</v>
      </c>
      <c r="O4" s="40">
        <f>IFERROR(M4*1,0)</f>
        <v/>
      </c>
      <c r="P4" s="5" t="n">
        <v>55</v>
      </c>
      <c r="Q4" s="5" t="inlineStr">
        <is>
          <t>B</t>
        </is>
      </c>
      <c r="R4" s="5" t="inlineStr">
        <is>
          <t>Oui</t>
        </is>
      </c>
      <c r="S4" s="39">
        <f>IFERROR(EDATE(J4,12),"")</f>
        <v/>
      </c>
      <c r="T4" s="40">
        <f>IFERROR(M4*12,0)</f>
        <v/>
      </c>
      <c r="U4" s="11">
        <f>IF(ISNUMBER(L4),IF(TODAY()&gt;L4,"À renouveler","En cours"),"")</f>
        <v/>
      </c>
      <c r="V4" s="4" t="inlineStr">
        <is>
          <t>Meublé refusé</t>
        </is>
      </c>
    </row>
    <row r="5">
      <c r="A5" s="3" t="inlineStr">
        <is>
          <t>BL-003</t>
        </is>
      </c>
      <c r="B5" s="4" t="inlineStr">
        <is>
          <t>Sophie Lefèvre</t>
        </is>
      </c>
      <c r="C5" s="4" t="inlineStr">
        <is>
          <t>Hélène Bertrand</t>
        </is>
      </c>
      <c r="D5" s="5" t="inlineStr">
        <is>
          <t>Particulier</t>
        </is>
      </c>
      <c r="E5" s="6" t="inlineStr"/>
      <c r="F5" s="4" t="inlineStr">
        <is>
          <t>24 cours Gambetta</t>
        </is>
      </c>
      <c r="G5" s="5" t="inlineStr">
        <is>
          <t>Bordeaux</t>
        </is>
      </c>
      <c r="H5" s="5" t="inlineStr">
        <is>
          <t>33000</t>
        </is>
      </c>
      <c r="I5" s="35" t="n">
        <v>46032</v>
      </c>
      <c r="J5" s="35" t="n">
        <v>46054</v>
      </c>
      <c r="K5" s="5" t="n">
        <v>36</v>
      </c>
      <c r="L5" s="36">
        <f>IFERROR(EDATE(J5,K5),"")</f>
        <v/>
      </c>
      <c r="M5" s="37" t="n">
        <v>750</v>
      </c>
      <c r="N5" s="37" t="n">
        <v>60</v>
      </c>
      <c r="O5" s="38">
        <f>IFERROR(M5*1,0)</f>
        <v/>
      </c>
      <c r="P5" s="5" t="n">
        <v>38</v>
      </c>
      <c r="Q5" s="5" t="inlineStr">
        <is>
          <t>D</t>
        </is>
      </c>
      <c r="R5" s="5" t="inlineStr">
        <is>
          <t>Oui</t>
        </is>
      </c>
      <c r="S5" s="36">
        <f>IFERROR(EDATE(J5,12),"")</f>
        <v/>
      </c>
      <c r="T5" s="38">
        <f>IFERROR(M5*12,0)</f>
        <v/>
      </c>
      <c r="U5" s="3">
        <f>IF(ISNUMBER(L5),IF(TODAY()&gt;L5,"À renouveler","En cours"),"")</f>
        <v/>
      </c>
      <c r="V5" s="4" t="inlineStr">
        <is>
          <t>RAS</t>
        </is>
      </c>
    </row>
    <row r="6">
      <c r="A6" s="11" t="inlineStr">
        <is>
          <t>BL-004</t>
        </is>
      </c>
      <c r="B6" s="4" t="inlineStr">
        <is>
          <t>Thomas Bernard</t>
        </is>
      </c>
      <c r="C6" s="4" t="inlineStr">
        <is>
          <t>SCI Latitude 59</t>
        </is>
      </c>
      <c r="D6" s="5" t="inlineStr">
        <is>
          <t>SCI</t>
        </is>
      </c>
      <c r="E6" s="12" t="inlineStr">
        <is>
          <t>79234561200021</t>
        </is>
      </c>
      <c r="F6" s="4" t="inlineStr">
        <is>
          <t>15 boulevard de la Liberté</t>
        </is>
      </c>
      <c r="G6" s="5" t="inlineStr">
        <is>
          <t>Lille</t>
        </is>
      </c>
      <c r="H6" s="5" t="inlineStr">
        <is>
          <t>59800</t>
        </is>
      </c>
      <c r="I6" s="35" t="n">
        <v>45809</v>
      </c>
      <c r="J6" s="35" t="n">
        <v>45839</v>
      </c>
      <c r="K6" s="5" t="n">
        <v>36</v>
      </c>
      <c r="L6" s="39">
        <f>IFERROR(EDATE(J6,K6),"")</f>
        <v/>
      </c>
      <c r="M6" s="37" t="n">
        <v>680</v>
      </c>
      <c r="N6" s="37" t="n">
        <v>50</v>
      </c>
      <c r="O6" s="40">
        <f>IFERROR(M6*1,0)</f>
        <v/>
      </c>
      <c r="P6" s="5" t="n">
        <v>35</v>
      </c>
      <c r="Q6" s="5" t="inlineStr">
        <is>
          <t>F</t>
        </is>
      </c>
      <c r="R6" s="5" t="inlineStr">
        <is>
          <t>Non</t>
        </is>
      </c>
      <c r="S6" s="39">
        <f>IFERROR(EDATE(J6,12),"")</f>
        <v/>
      </c>
      <c r="T6" s="40">
        <f>IFERROR(M6*12,0)</f>
        <v/>
      </c>
      <c r="U6" s="11">
        <f>IF(ISNUMBER(L6),IF(TODAY()&gt;L6,"À renouveler","En cours"),"")</f>
        <v/>
      </c>
      <c r="V6" s="4" t="inlineStr">
        <is>
          <t>DPE à améliorer</t>
        </is>
      </c>
    </row>
    <row r="7">
      <c r="A7" s="3" t="inlineStr">
        <is>
          <t>BL-005</t>
        </is>
      </c>
      <c r="B7" s="4" t="inlineStr">
        <is>
          <t>Léa Martin</t>
        </is>
      </c>
      <c r="C7" s="4" t="inlineStr">
        <is>
          <t>Pierre Vasseur</t>
        </is>
      </c>
      <c r="D7" s="5" t="inlineStr">
        <is>
          <t>Particulier</t>
        </is>
      </c>
      <c r="E7" s="6" t="inlineStr"/>
      <c r="F7" s="4" t="inlineStr">
        <is>
          <t>3 rue Nationale</t>
        </is>
      </c>
      <c r="G7" s="5" t="inlineStr">
        <is>
          <t>Nantes</t>
        </is>
      </c>
      <c r="H7" s="5" t="inlineStr">
        <is>
          <t>44000</t>
        </is>
      </c>
      <c r="I7" s="35" t="n">
        <v>46082</v>
      </c>
      <c r="J7" s="35" t="n">
        <v>46113</v>
      </c>
      <c r="K7" s="5" t="n">
        <v>36</v>
      </c>
      <c r="L7" s="36">
        <f>IFERROR(EDATE(J7,K7),"")</f>
        <v/>
      </c>
      <c r="M7" s="37" t="n">
        <v>700</v>
      </c>
      <c r="N7" s="37" t="n">
        <v>70</v>
      </c>
      <c r="O7" s="38">
        <f>IFERROR(M7*1,0)</f>
        <v/>
      </c>
      <c r="P7" s="5" t="n">
        <v>40</v>
      </c>
      <c r="Q7" s="5" t="inlineStr">
        <is>
          <t>C</t>
        </is>
      </c>
      <c r="R7" s="5" t="inlineStr">
        <is>
          <t>Oui</t>
        </is>
      </c>
      <c r="S7" s="36">
        <f>IFERROR(EDATE(J7,12),"")</f>
        <v/>
      </c>
      <c r="T7" s="38">
        <f>IFERROR(M7*12,0)</f>
        <v/>
      </c>
      <c r="U7" s="3">
        <f>IF(ISNUMBER(L7),IF(TODAY()&gt;L7,"À renouveler","En cours"),"")</f>
        <v/>
      </c>
      <c r="V7" s="4" t="inlineStr">
        <is>
          <t>RAS</t>
        </is>
      </c>
    </row>
    <row r="8">
      <c r="A8" s="11" t="inlineStr">
        <is>
          <t>BL-006</t>
        </is>
      </c>
      <c r="B8" s="4" t="inlineStr">
        <is>
          <t>Nicolas Petit</t>
        </is>
      </c>
      <c r="C8" s="4" t="inlineStr">
        <is>
          <t>SCI Capitole</t>
        </is>
      </c>
      <c r="D8" s="5" t="inlineStr">
        <is>
          <t>SCI</t>
        </is>
      </c>
      <c r="E8" s="12" t="inlineStr">
        <is>
          <t>65123478900034</t>
        </is>
      </c>
      <c r="F8" s="4" t="inlineStr">
        <is>
          <t>18 place du Capitole</t>
        </is>
      </c>
      <c r="G8" s="5" t="inlineStr">
        <is>
          <t>Toulouse</t>
        </is>
      </c>
      <c r="H8" s="5" t="inlineStr">
        <is>
          <t>31000</t>
        </is>
      </c>
      <c r="I8" s="35" t="n">
        <v>46068</v>
      </c>
      <c r="J8" s="35" t="n">
        <v>46082</v>
      </c>
      <c r="K8" s="5" t="n">
        <v>36</v>
      </c>
      <c r="L8" s="39">
        <f>IFERROR(EDATE(J8,K8),"")</f>
        <v/>
      </c>
      <c r="M8" s="37" t="n">
        <v>760</v>
      </c>
      <c r="N8" s="37" t="n">
        <v>90</v>
      </c>
      <c r="O8" s="40">
        <f>IFERROR(M8*1,0)</f>
        <v/>
      </c>
      <c r="P8" s="5" t="n">
        <v>44</v>
      </c>
      <c r="Q8" s="5" t="inlineStr">
        <is>
          <t>E</t>
        </is>
      </c>
      <c r="R8" s="5" t="inlineStr">
        <is>
          <t>Oui</t>
        </is>
      </c>
      <c r="S8" s="39">
        <f>IFERROR(EDATE(J8,12),"")</f>
        <v/>
      </c>
      <c r="T8" s="40">
        <f>IFERROR(M8*12,0)</f>
        <v/>
      </c>
      <c r="U8" s="11">
        <f>IF(ISNUMBER(L8),IF(TODAY()&gt;L8,"À renouveler","En cours"),"")</f>
        <v/>
      </c>
      <c r="V8" s="4" t="inlineStr"/>
    </row>
    <row r="9">
      <c r="A9" s="3" t="inlineStr">
        <is>
          <t>BL-007</t>
        </is>
      </c>
      <c r="B9" s="4" t="inlineStr">
        <is>
          <t>Émilie Rousseau</t>
        </is>
      </c>
      <c r="C9" s="4" t="inlineStr">
        <is>
          <t>Agence ImmoPro Rennes</t>
        </is>
      </c>
      <c r="D9" s="5" t="inlineStr">
        <is>
          <t>Pro</t>
        </is>
      </c>
      <c r="E9" s="6" t="inlineStr">
        <is>
          <t>41234567890015</t>
        </is>
      </c>
      <c r="F9" s="4" t="inlineStr">
        <is>
          <t>7 rue du Général Leclerc</t>
        </is>
      </c>
      <c r="G9" s="5" t="inlineStr">
        <is>
          <t>Rennes</t>
        </is>
      </c>
      <c r="H9" s="5" t="inlineStr">
        <is>
          <t>35000</t>
        </is>
      </c>
      <c r="I9" s="35" t="n">
        <v>46042</v>
      </c>
      <c r="J9" s="35" t="n">
        <v>46054</v>
      </c>
      <c r="K9" s="5" t="n">
        <v>36</v>
      </c>
      <c r="L9" s="36">
        <f>IFERROR(EDATE(J9,K9),"")</f>
        <v/>
      </c>
      <c r="M9" s="37" t="n">
        <v>650</v>
      </c>
      <c r="N9" s="37" t="n">
        <v>55</v>
      </c>
      <c r="O9" s="38">
        <f>IFERROR(M9*1,0)</f>
        <v/>
      </c>
      <c r="P9" s="5" t="n">
        <v>33</v>
      </c>
      <c r="Q9" s="5" t="inlineStr">
        <is>
          <t>A</t>
        </is>
      </c>
      <c r="R9" s="5" t="inlineStr">
        <is>
          <t>Oui</t>
        </is>
      </c>
      <c r="S9" s="36">
        <f>IFERROR(EDATE(J9,12),"")</f>
        <v/>
      </c>
      <c r="T9" s="38">
        <f>IFERROR(M9*12,0)</f>
        <v/>
      </c>
      <c r="U9" s="3">
        <f>IF(ISNUMBER(L9),IF(TODAY()&gt;L9,"À renouveler","En cours"),"")</f>
        <v/>
      </c>
      <c r="V9" s="4" t="inlineStr">
        <is>
          <t>Bien rénové 2026</t>
        </is>
      </c>
    </row>
    <row r="10">
      <c r="A10" s="11" t="inlineStr">
        <is>
          <t>BL-008</t>
        </is>
      </c>
      <c r="B10" s="4" t="inlineStr">
        <is>
          <t>Antoine Garcia</t>
        </is>
      </c>
      <c r="C10" s="4" t="inlineStr">
        <is>
          <t>Jean-Louis Fabre</t>
        </is>
      </c>
      <c r="D10" s="5" t="inlineStr">
        <is>
          <t>Particulier</t>
        </is>
      </c>
      <c r="E10" s="12" t="inlineStr"/>
      <c r="F10" s="4" t="inlineStr">
        <is>
          <t>21 rue Paradis</t>
        </is>
      </c>
      <c r="G10" s="5" t="inlineStr">
        <is>
          <t>Marseille</t>
        </is>
      </c>
      <c r="H10" s="5" t="inlineStr">
        <is>
          <t>13006</t>
        </is>
      </c>
      <c r="I10" s="35" t="n">
        <v>45778</v>
      </c>
      <c r="J10" s="35" t="n">
        <v>45809</v>
      </c>
      <c r="K10" s="5" t="n">
        <v>36</v>
      </c>
      <c r="L10" s="39">
        <f>IFERROR(EDATE(J10,K10),"")</f>
        <v/>
      </c>
      <c r="M10" s="37" t="n">
        <v>920</v>
      </c>
      <c r="N10" s="37" t="n">
        <v>120</v>
      </c>
      <c r="O10" s="40">
        <f>IFERROR(M10*1,0)</f>
        <v/>
      </c>
      <c r="P10" s="5" t="n">
        <v>48</v>
      </c>
      <c r="Q10" s="5" t="inlineStr">
        <is>
          <t>G</t>
        </is>
      </c>
      <c r="R10" s="5" t="inlineStr">
        <is>
          <t>Non</t>
        </is>
      </c>
      <c r="S10" s="39">
        <f>IFERROR(EDATE(J10,12),"")</f>
        <v/>
      </c>
      <c r="T10" s="40">
        <f>IFERROR(M10*12,0)</f>
        <v/>
      </c>
      <c r="U10" s="11">
        <f>IF(ISNUMBER(L10),IF(TODAY()&gt;L10,"À renouveler","En cours"),"")</f>
        <v/>
      </c>
      <c r="V10" s="4" t="inlineStr">
        <is>
          <t>Passoire thermique</t>
        </is>
      </c>
    </row>
    <row r="11">
      <c r="A11" s="3" t="inlineStr">
        <is>
          <t>BL-009</t>
        </is>
      </c>
      <c r="B11" s="4" t="inlineStr">
        <is>
          <t>Lucie Bernard</t>
        </is>
      </c>
      <c r="C11" s="4" t="inlineStr">
        <is>
          <t>SCI Atlantique</t>
        </is>
      </c>
      <c r="D11" s="5" t="inlineStr">
        <is>
          <t>SCI</t>
        </is>
      </c>
      <c r="E11" s="6" t="inlineStr">
        <is>
          <t>72345612800043</t>
        </is>
      </c>
      <c r="F11" s="4" t="inlineStr">
        <is>
          <t>10 allée des Pins</t>
        </is>
      </c>
      <c r="G11" s="5" t="inlineStr">
        <is>
          <t>Nantes</t>
        </is>
      </c>
      <c r="H11" s="5" t="inlineStr">
        <is>
          <t>44000</t>
        </is>
      </c>
      <c r="I11" s="35" t="n">
        <v>46113</v>
      </c>
      <c r="J11" s="35" t="n">
        <v>46143</v>
      </c>
      <c r="K11" s="5" t="n">
        <v>36</v>
      </c>
      <c r="L11" s="36">
        <f>IFERROR(EDATE(J11,K11),"")</f>
        <v/>
      </c>
      <c r="M11" s="37" t="n">
        <v>790</v>
      </c>
      <c r="N11" s="37" t="n">
        <v>80</v>
      </c>
      <c r="O11" s="38">
        <f>IFERROR(M11*1,0)</f>
        <v/>
      </c>
      <c r="P11" s="5" t="n">
        <v>41</v>
      </c>
      <c r="Q11" s="5" t="inlineStr">
        <is>
          <t>B</t>
        </is>
      </c>
      <c r="R11" s="5" t="inlineStr">
        <is>
          <t>Oui</t>
        </is>
      </c>
      <c r="S11" s="36">
        <f>IFERROR(EDATE(J11,12),"")</f>
        <v/>
      </c>
      <c r="T11" s="38">
        <f>IFERROR(M11*12,0)</f>
        <v/>
      </c>
      <c r="U11" s="3">
        <f>IF(ISNUMBER(L11),IF(TODAY()&gt;L11,"À renouveler","En cours"),"")</f>
        <v/>
      </c>
      <c r="V11" s="4" t="inlineStr">
        <is>
          <t>Nouveau bail</t>
        </is>
      </c>
    </row>
    <row r="12">
      <c r="A12" s="11" t="inlineStr">
        <is>
          <t>BL-010</t>
        </is>
      </c>
      <c r="B12" s="4" t="inlineStr">
        <is>
          <t>Hugo Lecomte</t>
        </is>
      </c>
      <c r="C12" s="4" t="inlineStr">
        <is>
          <t>Marie Fontaine</t>
        </is>
      </c>
      <c r="D12" s="5" t="inlineStr">
        <is>
          <t>Particulier</t>
        </is>
      </c>
      <c r="E12" s="12" t="inlineStr"/>
      <c r="F12" s="4" t="inlineStr">
        <is>
          <t>5 rue Molière</t>
        </is>
      </c>
      <c r="G12" s="5" t="inlineStr">
        <is>
          <t>Lyon</t>
        </is>
      </c>
      <c r="H12" s="5" t="inlineStr">
        <is>
          <t>69003</t>
        </is>
      </c>
      <c r="I12" s="35" t="n">
        <v>46096</v>
      </c>
      <c r="J12" s="35" t="n">
        <v>46113</v>
      </c>
      <c r="K12" s="5" t="n">
        <v>36</v>
      </c>
      <c r="L12" s="39">
        <f>IFERROR(EDATE(J12,K12),"")</f>
        <v/>
      </c>
      <c r="M12" s="37" t="n">
        <v>870</v>
      </c>
      <c r="N12" s="37" t="n">
        <v>100</v>
      </c>
      <c r="O12" s="40">
        <f>IFERROR(M12*1,0)</f>
        <v/>
      </c>
      <c r="P12" s="5" t="n">
        <v>45</v>
      </c>
      <c r="Q12" s="5" t="inlineStr">
        <is>
          <t>C</t>
        </is>
      </c>
      <c r="R12" s="5" t="inlineStr">
        <is>
          <t>Oui</t>
        </is>
      </c>
      <c r="S12" s="39">
        <f>IFERROR(EDATE(J12,12),"")</f>
        <v/>
      </c>
      <c r="T12" s="40">
        <f>IFERROR(M12*12,0)</f>
        <v/>
      </c>
      <c r="U12" s="11">
        <f>IF(ISNUMBER(L12),IF(TODAY()&gt;L12,"À renouveler","En cours"),"")</f>
        <v/>
      </c>
      <c r="V12" s="4" t="inlineStr">
        <is>
          <t>RAS</t>
        </is>
      </c>
    </row>
    <row r="13">
      <c r="A13" s="15" t="inlineStr">
        <is>
          <t>TOTAUX</t>
        </is>
      </c>
      <c r="B13" s="16" t="n"/>
      <c r="C13" s="16" t="n"/>
      <c r="D13" s="16" t="n"/>
      <c r="E13" s="16" t="n"/>
      <c r="F13" s="16" t="n"/>
      <c r="G13" s="16" t="n"/>
      <c r="H13" s="16" t="n"/>
      <c r="I13" s="16" t="n"/>
      <c r="J13" s="16" t="n"/>
      <c r="K13" s="16" t="n"/>
      <c r="L13" s="16" t="n"/>
      <c r="M13" s="41">
        <f>SUM(M3:M12)</f>
        <v/>
      </c>
      <c r="N13" s="41">
        <f>SUM(N3:N12)</f>
        <v/>
      </c>
      <c r="O13" s="41">
        <f>SUM(O3:O12)</f>
        <v/>
      </c>
      <c r="P13" s="16" t="n"/>
      <c r="Q13" s="16" t="n"/>
      <c r="R13" s="16" t="n"/>
      <c r="S13" s="16" t="n"/>
      <c r="T13" s="41">
        <f>SUM(T3:T12)</f>
        <v/>
      </c>
      <c r="U13" s="16" t="n"/>
      <c r="V13" s="16" t="n"/>
    </row>
  </sheetData>
  <mergeCells count="1">
    <mergeCell ref="A1:V1"/>
  </mergeCells>
  <conditionalFormatting sqref="U3:U12">
    <cfRule type="expression" priority="1" dxfId="0" stopIfTrue="0">
      <formula>$U3="En cours"</formula>
    </cfRule>
    <cfRule type="expression" priority="2" dxfId="1" stopIfTrue="0">
      <formula>$U3="À renouveler"</formula>
    </cfRule>
  </conditionalFormatting>
  <conditionalFormatting sqref="Q3:Q12">
    <cfRule type="expression" priority="3" dxfId="1" stopIfTrue="0">
      <formula>OR($Q3="F",$Q3="G")</formula>
    </cfRule>
  </conditionalFormatting>
  <dataValidations count="3">
    <dataValidation sqref="D3:D12" showErrorMessage="1" showDropDown="0" showInputMessage="1" allowBlank="0" type="list">
      <formula1>"Particulier,SCI,Pro"</formula1>
    </dataValidation>
    <dataValidation sqref="Q3:Q12" showErrorMessage="1" showDropDown="0" showInputMessage="1" allowBlank="0" type="list">
      <formula1>"A,B,C,D,E,F,G"</formula1>
    </dataValidation>
    <dataValidation sqref="R3:R12" showErrorMessage="1" showDropDown="0" showInputMessage="1" allowBlank="0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14" customWidth="1" min="3" max="3"/>
    <col width="18" customWidth="1" min="4" max="4"/>
    <col width="18" customWidth="1" min="5" max="5"/>
    <col width="16" customWidth="1" min="6" max="6"/>
  </cols>
  <sheetData>
    <row r="1" ht="32" customHeight="1">
      <c r="A1" s="1" t="inlineStr">
        <is>
          <t>TABLEAU DE BORD — BAUX DE LOCATION VIDE 2026</t>
        </is>
      </c>
    </row>
    <row r="2">
      <c r="A2" s="18" t="inlineStr">
        <is>
          <t>INDICATEURS CLÉS</t>
        </is>
      </c>
      <c r="B2" s="42" t="n"/>
      <c r="C2" s="42" t="n"/>
      <c r="D2" s="42" t="n"/>
      <c r="E2" s="42" t="n"/>
      <c r="F2" s="43" t="n"/>
    </row>
    <row r="3" ht="22" customHeight="1">
      <c r="A3" s="19" t="inlineStr">
        <is>
          <t>Nombre total de baux</t>
        </is>
      </c>
      <c r="B3" s="44">
        <f>COUNTA(Baux_Residences!A3:A12)</f>
        <v/>
      </c>
      <c r="C3" s="21" t="n"/>
      <c r="D3" s="21" t="n"/>
      <c r="E3" s="21" t="n"/>
      <c r="F3" s="21" t="n"/>
    </row>
    <row r="4" ht="22" customHeight="1">
      <c r="A4" s="22" t="inlineStr">
        <is>
          <t>Baux en cours</t>
        </is>
      </c>
      <c r="B4" s="44">
        <f>COUNTIF(Baux_Residences!U3:U12,"En cours")</f>
        <v/>
      </c>
      <c r="C4" s="23" t="n"/>
      <c r="D4" s="23" t="n"/>
      <c r="E4" s="23" t="n"/>
      <c r="F4" s="23" t="n"/>
    </row>
    <row r="5" ht="22" customHeight="1">
      <c r="A5" s="19" t="inlineStr">
        <is>
          <t>Baux à renouveler</t>
        </is>
      </c>
      <c r="B5" s="44">
        <f>COUNTIF(Baux_Residences!U3:U12,"À renouveler")</f>
        <v/>
      </c>
      <c r="C5" s="21" t="n"/>
      <c r="D5" s="21" t="n"/>
      <c r="E5" s="21" t="n"/>
      <c r="F5" s="21" t="n"/>
    </row>
    <row r="6" ht="22" customHeight="1">
      <c r="A6" s="22" t="inlineStr">
        <is>
          <t>Loyers HC mensuels totaux</t>
        </is>
      </c>
      <c r="B6" s="45">
        <f>SUM(Baux_Residences!M3:M12)</f>
        <v/>
      </c>
      <c r="C6" s="23" t="n"/>
      <c r="D6" s="23" t="n"/>
      <c r="E6" s="23" t="n"/>
      <c r="F6" s="23" t="n"/>
    </row>
    <row r="7" ht="22" customHeight="1">
      <c r="A7" s="19" t="inlineStr">
        <is>
          <t>Charges mensuelles totales</t>
        </is>
      </c>
      <c r="B7" s="45">
        <f>SUM(Baux_Residences!N3:N12)</f>
        <v/>
      </c>
      <c r="C7" s="21" t="n"/>
      <c r="D7" s="21" t="n"/>
      <c r="E7" s="21" t="n"/>
      <c r="F7" s="21" t="n"/>
    </row>
    <row r="8" ht="22" customHeight="1">
      <c r="A8" s="22" t="inlineStr">
        <is>
          <t>Loyer HC moyen mensuel</t>
        </is>
      </c>
      <c r="B8" s="45">
        <f>IFERROR(AVERAGE(Baux_Residences!M3:M12),0)</f>
        <v/>
      </c>
      <c r="C8" s="23" t="n"/>
      <c r="D8" s="23" t="n"/>
      <c r="E8" s="23" t="n"/>
      <c r="F8" s="23" t="n"/>
    </row>
    <row r="9" ht="22" customHeight="1">
      <c r="A9" s="19" t="inlineStr">
        <is>
          <t>Dépôts de garantie totaux</t>
        </is>
      </c>
      <c r="B9" s="45">
        <f>SUM(Baux_Residences!O3:O12)</f>
        <v/>
      </c>
      <c r="C9" s="21" t="n"/>
      <c r="D9" s="21" t="n"/>
      <c r="E9" s="21" t="n"/>
      <c r="F9" s="21" t="n"/>
    </row>
    <row r="10" ht="22" customHeight="1">
      <c r="A10" s="22" t="inlineStr">
        <is>
          <t>Échéance annuelle totale</t>
        </is>
      </c>
      <c r="B10" s="45">
        <f>SUM(Baux_Residences!T3:T12)</f>
        <v/>
      </c>
      <c r="C10" s="23" t="n"/>
      <c r="D10" s="23" t="n"/>
      <c r="E10" s="23" t="n"/>
      <c r="F10" s="23" t="n"/>
    </row>
    <row r="11" ht="22" customHeight="1">
      <c r="A11" s="19" t="inlineStr">
        <is>
          <t>Logements classés F ou G (DPE)</t>
        </is>
      </c>
      <c r="B11" s="44">
        <f>COUNTIF(Baux_Residences!Q3:Q12,"F")+COUNTIF(Baux_Residences!Q3:Q12,"G")</f>
        <v/>
      </c>
      <c r="C11" s="21" t="n"/>
      <c r="D11" s="21" t="n"/>
      <c r="E11" s="21" t="n"/>
      <c r="F11" s="21" t="n"/>
    </row>
    <row r="12" ht="22" customHeight="1">
      <c r="A12" s="22" t="inlineStr">
        <is>
          <t>Baux avec révision IRL</t>
        </is>
      </c>
      <c r="B12" s="44">
        <f>COUNTIF(Baux_Residences!R3:R12,"Oui")</f>
        <v/>
      </c>
      <c r="C12" s="23" t="n"/>
      <c r="D12" s="23" t="n"/>
      <c r="E12" s="23" t="n"/>
      <c r="F12" s="23" t="n"/>
    </row>
    <row r="13"/>
    <row r="14" ht="20" customHeight="1">
      <c r="A14" s="18" t="inlineStr">
        <is>
          <t>SYNTHÈSE PAR VILLE</t>
        </is>
      </c>
      <c r="B14" s="42" t="n"/>
      <c r="C14" s="42" t="n"/>
      <c r="D14" s="43" t="n"/>
    </row>
    <row r="15">
      <c r="A15" s="2" t="inlineStr">
        <is>
          <t>Ville</t>
        </is>
      </c>
      <c r="B15" s="2" t="inlineStr">
        <is>
          <t>Nb de biens</t>
        </is>
      </c>
      <c r="C15" s="2" t="inlineStr">
        <is>
          <t>Loyer moyen (€)</t>
        </is>
      </c>
      <c r="D15" s="2" t="inlineStr">
        <is>
          <t>Loyer total (€)</t>
        </is>
      </c>
    </row>
    <row r="16" ht="18" customHeight="1">
      <c r="A16" s="12" t="inlineStr">
        <is>
          <t>Lyon</t>
        </is>
      </c>
      <c r="B16" s="11">
        <f>COUNTIF(Baux_Residences!G3:G12,A16)</f>
        <v/>
      </c>
      <c r="C16" s="40">
        <f>IFERROR(AVERAGEIF(Baux_Residences!G3:G12,A16,Baux_Residences!M3:M12),0)</f>
        <v/>
      </c>
      <c r="D16" s="40">
        <f>IFERROR(SUMIF(Baux_Residences!G3:G12,A16,Baux_Residences!M3:M12),0)</f>
        <v/>
      </c>
    </row>
    <row r="17" ht="18" customHeight="1">
      <c r="A17" s="6" t="inlineStr">
        <is>
          <t>Paris</t>
        </is>
      </c>
      <c r="B17" s="3">
        <f>COUNTIF(Baux_Residences!G3:G12,A17)</f>
        <v/>
      </c>
      <c r="C17" s="38">
        <f>IFERROR(AVERAGEIF(Baux_Residences!G3:G12,A17,Baux_Residences!M3:M12),0)</f>
        <v/>
      </c>
      <c r="D17" s="38">
        <f>IFERROR(SUMIF(Baux_Residences!G3:G12,A17,Baux_Residences!M3:M12),0)</f>
        <v/>
      </c>
    </row>
    <row r="18" ht="18" customHeight="1">
      <c r="A18" s="12" t="inlineStr">
        <is>
          <t>Bordeaux</t>
        </is>
      </c>
      <c r="B18" s="11">
        <f>COUNTIF(Baux_Residences!G3:G12,A18)</f>
        <v/>
      </c>
      <c r="C18" s="40">
        <f>IFERROR(AVERAGEIF(Baux_Residences!G3:G12,A18,Baux_Residences!M3:M12),0)</f>
        <v/>
      </c>
      <c r="D18" s="40">
        <f>IFERROR(SUMIF(Baux_Residences!G3:G12,A18,Baux_Residences!M3:M12),0)</f>
        <v/>
      </c>
    </row>
    <row r="19" ht="18" customHeight="1">
      <c r="A19" s="6" t="inlineStr">
        <is>
          <t>Lille</t>
        </is>
      </c>
      <c r="B19" s="3">
        <f>COUNTIF(Baux_Residences!G3:G12,A19)</f>
        <v/>
      </c>
      <c r="C19" s="38">
        <f>IFERROR(AVERAGEIF(Baux_Residences!G3:G12,A19,Baux_Residences!M3:M12),0)</f>
        <v/>
      </c>
      <c r="D19" s="38">
        <f>IFERROR(SUMIF(Baux_Residences!G3:G12,A19,Baux_Residences!M3:M12),0)</f>
        <v/>
      </c>
    </row>
    <row r="20" ht="18" customHeight="1">
      <c r="A20" s="12" t="inlineStr">
        <is>
          <t>Nantes</t>
        </is>
      </c>
      <c r="B20" s="11">
        <f>COUNTIF(Baux_Residences!G3:G12,A20)</f>
        <v/>
      </c>
      <c r="C20" s="40">
        <f>IFERROR(AVERAGEIF(Baux_Residences!G3:G12,A20,Baux_Residences!M3:M12),0)</f>
        <v/>
      </c>
      <c r="D20" s="40">
        <f>IFERROR(SUMIF(Baux_Residences!G3:G12,A20,Baux_Residences!M3:M12),0)</f>
        <v/>
      </c>
    </row>
    <row r="21" ht="18" customHeight="1">
      <c r="A21" s="6" t="inlineStr">
        <is>
          <t>Toulouse</t>
        </is>
      </c>
      <c r="B21" s="3">
        <f>COUNTIF(Baux_Residences!G3:G12,A21)</f>
        <v/>
      </c>
      <c r="C21" s="38">
        <f>IFERROR(AVERAGEIF(Baux_Residences!G3:G12,A21,Baux_Residences!M3:M12),0)</f>
        <v/>
      </c>
      <c r="D21" s="38">
        <f>IFERROR(SUMIF(Baux_Residences!G3:G12,A21,Baux_Residences!M3:M12),0)</f>
        <v/>
      </c>
    </row>
    <row r="22" ht="18" customHeight="1">
      <c r="A22" s="12" t="inlineStr">
        <is>
          <t>Rennes</t>
        </is>
      </c>
      <c r="B22" s="11">
        <f>COUNTIF(Baux_Residences!G3:G12,A22)</f>
        <v/>
      </c>
      <c r="C22" s="40">
        <f>IFERROR(AVERAGEIF(Baux_Residences!G3:G12,A22,Baux_Residences!M3:M12),0)</f>
        <v/>
      </c>
      <c r="D22" s="40">
        <f>IFERROR(SUMIF(Baux_Residences!G3:G12,A22,Baux_Residences!M3:M12),0)</f>
        <v/>
      </c>
    </row>
    <row r="23" ht="18" customHeight="1">
      <c r="A23" s="6" t="inlineStr">
        <is>
          <t>Marseille</t>
        </is>
      </c>
      <c r="B23" s="3">
        <f>COUNTIF(Baux_Residences!G3:G12,A23)</f>
        <v/>
      </c>
      <c r="C23" s="38">
        <f>IFERROR(AVERAGEIF(Baux_Residences!G3:G12,A23,Baux_Residences!M3:M12),0)</f>
        <v/>
      </c>
      <c r="D23" s="38">
        <f>IFERROR(SUMIF(Baux_Residences!G3:G12,A23,Baux_Residences!M3:M12),0)</f>
        <v/>
      </c>
    </row>
    <row r="24" ht="18" customHeight="1">
      <c r="A24" s="15" t="inlineStr">
        <is>
          <t>TOTAL</t>
        </is>
      </c>
      <c r="B24" s="46">
        <f>SUM(B16:B23)</f>
        <v/>
      </c>
      <c r="C24" s="41">
        <f>SUM(C16:C23)</f>
        <v/>
      </c>
      <c r="D24" s="41">
        <f>SUM(D16:D23)</f>
        <v/>
      </c>
    </row>
    <row r="25"/>
    <row r="26">
      <c r="A26" s="27" t="inlineStr">
        <is>
          <t>Statut</t>
        </is>
      </c>
      <c r="B26" s="27" t="inlineStr">
        <is>
          <t>Nombre</t>
        </is>
      </c>
    </row>
    <row r="27">
      <c r="A27" t="inlineStr">
        <is>
          <t>En cours</t>
        </is>
      </c>
      <c r="B27">
        <f>COUNTIF(Baux_Residences!U3:U12,"En cours")</f>
        <v/>
      </c>
    </row>
    <row r="28">
      <c r="A28" t="inlineStr">
        <is>
          <t>À renouveler</t>
        </is>
      </c>
      <c r="B28">
        <f>COUNTIF(Baux_Residences!U3:U12,"À renouveler")</f>
        <v/>
      </c>
    </row>
  </sheetData>
  <mergeCells count="3">
    <mergeCell ref="A1:F1"/>
    <mergeCell ref="A2:F2"/>
    <mergeCell ref="A14:D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50" customWidth="1" min="2" max="2"/>
    <col width="60" customWidth="1" min="3" max="3"/>
  </cols>
  <sheetData>
    <row r="1" ht="36" customHeight="1">
      <c r="A1" s="1" t="inlineStr">
        <is>
          <t>MODE D'EMPLOI — CLASSEUR BAIL DE LOCATION VIDE 2026</t>
        </is>
      </c>
    </row>
    <row r="2" ht="20" customHeight="1">
      <c r="A2" s="28" t="inlineStr">
        <is>
          <t>1. PRÉSENTATION DU CLASSEUR</t>
        </is>
      </c>
      <c r="B2" s="42" t="n"/>
      <c r="C2" s="43" t="n"/>
    </row>
    <row r="3" ht="18" customHeight="1">
      <c r="A3" s="29" t="inlineStr">
        <is>
          <t>📋</t>
        </is>
      </c>
      <c r="B3" s="30" t="inlineStr">
        <is>
          <t>Feuille Baux_Residences</t>
        </is>
      </c>
      <c r="C3" s="31" t="inlineStr">
        <is>
          <t>Liste complète des baux de location vide. Saisir les données dans les cellules jaunes.</t>
        </is>
      </c>
    </row>
    <row r="4" ht="18" customHeight="1">
      <c r="A4" s="32" t="inlineStr">
        <is>
          <t>📊</t>
        </is>
      </c>
      <c r="B4" s="33" t="inlineStr">
        <is>
          <t>Feuille Synthese</t>
        </is>
      </c>
      <c r="C4" s="34" t="inlineStr">
        <is>
          <t>Tableau de bord automatique : KPI, synthèse par ville, graphiques.</t>
        </is>
      </c>
    </row>
    <row r="5" ht="18" customHeight="1">
      <c r="A5" s="29" t="inlineStr">
        <is>
          <t>📖</t>
        </is>
      </c>
      <c r="B5" s="30" t="inlineStr">
        <is>
          <t>Feuille Instructions</t>
        </is>
      </c>
      <c r="C5" s="31" t="inlineStr">
        <is>
          <t>Ce mode d'emploi. Rappels légaux et conseils de saisie.</t>
        </is>
      </c>
    </row>
    <row r="6" ht="8" customHeight="1"/>
    <row r="7" ht="20" customHeight="1">
      <c r="A7" s="28" t="inlineStr">
        <is>
          <t>2. RÈGLES JURIDIQUES — BAIL VIDE (Loi du 6 juillet 1989)</t>
        </is>
      </c>
      <c r="B7" s="42" t="n"/>
      <c r="C7" s="43" t="n"/>
    </row>
    <row r="8" ht="18" customHeight="1">
      <c r="A8" s="32" t="inlineStr">
        <is>
          <t>⚖️</t>
        </is>
      </c>
      <c r="B8" s="33" t="inlineStr">
        <is>
          <t>Durée minimale du bail</t>
        </is>
      </c>
      <c r="C8" s="34" t="inlineStr">
        <is>
          <t>3 ans si le bailleur est une personne physique ou SCI familiale. 6 ans si personne morale.</t>
        </is>
      </c>
    </row>
    <row r="9" ht="18" customHeight="1">
      <c r="A9" s="29" t="inlineStr">
        <is>
          <t>💰</t>
        </is>
      </c>
      <c r="B9" s="30" t="inlineStr">
        <is>
          <t>Dépôt de garantie</t>
        </is>
      </c>
      <c r="C9" s="31" t="inlineStr">
        <is>
          <t>1 mois de loyer HC maximum pour un logement vide (art. 22 loi 1989).</t>
        </is>
      </c>
    </row>
    <row r="10" ht="18" customHeight="1">
      <c r="A10" s="32" t="inlineStr">
        <is>
          <t>📈</t>
        </is>
      </c>
      <c r="B10" s="33" t="inlineStr">
        <is>
          <t>Révision du loyer (IRL)</t>
        </is>
      </c>
      <c r="C10" s="34" t="inlineStr">
        <is>
          <t>Possible seulement si une clause de révision est prévue au contrat. Basée sur l'IRL publié par l'INSEE chaque trimestre.</t>
        </is>
      </c>
    </row>
    <row r="11" ht="18" customHeight="1">
      <c r="A11" s="29" t="inlineStr">
        <is>
          <t>🔧</t>
        </is>
      </c>
      <c r="B11" s="30" t="inlineStr">
        <is>
          <t>Charges récupérables</t>
        </is>
      </c>
      <c r="C11" s="31" t="inlineStr">
        <is>
          <t>Limitées aux charges listées par le décret n°87-713 du 26 août 1987. Régularisation annuelle obligatoire.</t>
        </is>
      </c>
    </row>
    <row r="12" ht="18" customHeight="1">
      <c r="A12" s="32" t="inlineStr">
        <is>
          <t>🏷️</t>
        </is>
      </c>
      <c r="B12" s="33" t="inlineStr">
        <is>
          <t>Préavis locataire</t>
        </is>
      </c>
      <c r="C12" s="34" t="inlineStr">
        <is>
          <t>3 mois en zone non tendue, 1 mois en zone tendue (liste fixée par arrêté).</t>
        </is>
      </c>
    </row>
    <row r="13" ht="18" customHeight="1">
      <c r="A13" s="29" t="inlineStr">
        <is>
          <t>🏷️</t>
        </is>
      </c>
      <c r="B13" s="30" t="inlineStr">
        <is>
          <t>Préavis bailleur</t>
        </is>
      </c>
      <c r="C13" s="31" t="inlineStr">
        <is>
          <t>6 mois avant l'échéance, pour reprise du logement, vente ou motif légitime et sérieux.</t>
        </is>
      </c>
    </row>
    <row r="14" ht="8" customHeight="1"/>
    <row r="15" ht="20" customHeight="1">
      <c r="A15" s="28" t="inlineStr">
        <is>
          <t>3. GUIDE DE SAISIE — FEUILLE Baux_Residences</t>
        </is>
      </c>
      <c r="B15" s="42" t="n"/>
      <c r="C15" s="43" t="n"/>
    </row>
    <row r="16" ht="18" customHeight="1">
      <c r="A16" s="32" t="inlineStr">
        <is>
          <t>🟡</t>
        </is>
      </c>
      <c r="B16" s="33" t="inlineStr">
        <is>
          <t>Cellules jaunes</t>
        </is>
      </c>
      <c r="C16" s="34" t="inlineStr">
        <is>
          <t>À saisir manuellement : locataire, bailleur, loyer, charges, dates, surface, DPE...</t>
        </is>
      </c>
    </row>
    <row r="17" ht="18" customHeight="1">
      <c r="A17" s="29" t="inlineStr">
        <is>
          <t>⬜</t>
        </is>
      </c>
      <c r="B17" s="30" t="inlineStr">
        <is>
          <t>Cellules blanches / calculées</t>
        </is>
      </c>
      <c r="C17" s="31" t="inlineStr">
        <is>
          <t>Date de fin, dépôt de garantie, révision, statut : formules automatiques, ne pas modifier.</t>
        </is>
      </c>
    </row>
    <row r="18" ht="18" customHeight="1">
      <c r="A18" s="32" t="inlineStr">
        <is>
          <t>📅</t>
        </is>
      </c>
      <c r="B18" s="33" t="inlineStr">
        <is>
          <t>Format des dates</t>
        </is>
      </c>
      <c r="C18" s="34" t="inlineStr">
        <is>
          <t>Saisir au format JJ/MM/AAAA. Ex : 01/06/2026. Les formules EDATE calculent automatiquement la date de fin.</t>
        </is>
      </c>
    </row>
    <row r="19" ht="18" customHeight="1">
      <c r="A19" s="29" t="inlineStr">
        <is>
          <t>🟢</t>
        </is>
      </c>
      <c r="B19" s="30" t="inlineStr">
        <is>
          <t>Statut En cours</t>
        </is>
      </c>
      <c r="C19" s="31" t="inlineStr">
        <is>
          <t>Affiché automatiquement si la date du jour est avant la date de fin théorique du bail.</t>
        </is>
      </c>
    </row>
    <row r="20" ht="18" customHeight="1">
      <c r="A20" s="32" t="inlineStr">
        <is>
          <t>🔴</t>
        </is>
      </c>
      <c r="B20" s="33" t="inlineStr">
        <is>
          <t>Statut À renouveler</t>
        </is>
      </c>
      <c r="C20" s="34" t="inlineStr">
        <is>
          <t>Affiché automatiquement si la date du jour est après la date de fin théorique. Prévoir le renouvellement.</t>
        </is>
      </c>
    </row>
    <row r="21" ht="18" customHeight="1">
      <c r="A21" s="29" t="inlineStr">
        <is>
          <t>🔴</t>
        </is>
      </c>
      <c r="B21" s="30" t="inlineStr">
        <is>
          <t>DPE F et G — Alerte rouge</t>
        </is>
      </c>
      <c r="C21" s="31" t="inlineStr">
        <is>
          <t>Ces logements sont des passoires thermiques. La loi prévoit une interdiction de mise en location progressive (F: 2028, G: 2025).</t>
        </is>
      </c>
    </row>
    <row r="22" ht="8" customHeight="1"/>
    <row r="23" ht="20" customHeight="1">
      <c r="A23" s="28" t="inlineStr">
        <is>
          <t>4. FORMULES CLÉS DU CLASSEUR</t>
        </is>
      </c>
      <c r="B23" s="42" t="n"/>
      <c r="C23" s="43" t="n"/>
    </row>
    <row r="24" ht="18" customHeight="1">
      <c r="A24" s="32" t="inlineStr">
        <is>
          <t>fx</t>
        </is>
      </c>
      <c r="B24" s="33" t="inlineStr">
        <is>
          <t>Date de fin théorique</t>
        </is>
      </c>
      <c r="C24" s="34">
        <f>EDATE(Date_prise_effet, Durée_mois) — Calcul automatique selon l'article 10 de la loi 1989.</f>
        <v/>
      </c>
    </row>
    <row r="25" ht="18" customHeight="1">
      <c r="A25" s="29" t="inlineStr">
        <is>
          <t>fx</t>
        </is>
      </c>
      <c r="B25" s="30" t="inlineStr">
        <is>
          <t>Dépôt de garantie</t>
        </is>
      </c>
      <c r="C25" s="31">
        <f>Loyer_HC * 1 — Bail vide : 1 mois de loyer HC maximum (loi 1989 art. 22).</f>
        <v/>
      </c>
    </row>
    <row r="26" ht="18" customHeight="1">
      <c r="A26" s="32" t="inlineStr">
        <is>
          <t>fx</t>
        </is>
      </c>
      <c r="B26" s="33" t="inlineStr">
        <is>
          <t>Échéance annuelle</t>
        </is>
      </c>
      <c r="C26" s="34">
        <f>Loyer_HC * 12 — Montant total des loyers HC sur 12 mois.</f>
        <v/>
      </c>
    </row>
    <row r="27" ht="18" customHeight="1">
      <c r="A27" s="29" t="inlineStr">
        <is>
          <t>fx</t>
        </is>
      </c>
      <c r="B27" s="30" t="inlineStr">
        <is>
          <t>Prochaine révision IRL</t>
        </is>
      </c>
      <c r="C27" s="31">
        <f>EDATE(Date_prise_effet, 12) — Révision annuelle à la date anniversaire du bail.</f>
        <v/>
      </c>
    </row>
    <row r="28" ht="18" customHeight="1">
      <c r="A28" s="32" t="inlineStr">
        <is>
          <t>fx</t>
        </is>
      </c>
      <c r="B28" s="33" t="inlineStr">
        <is>
          <t>Statut automatique</t>
        </is>
      </c>
      <c r="C28" s="34">
        <f>IF(TODAY() &gt; Date_fin, "À renouveler", "En cours") — Mise à jour quotidienne.</f>
        <v/>
      </c>
    </row>
    <row r="29" ht="8" customHeight="1"/>
    <row r="30" ht="20" customHeight="1">
      <c r="A30" s="28" t="inlineStr">
        <is>
          <t>5. SOURCES ET RÉFÉRENCES</t>
        </is>
      </c>
      <c r="B30" s="42" t="n"/>
      <c r="C30" s="43" t="n"/>
    </row>
    <row r="31" ht="18" customHeight="1">
      <c r="A31" s="29" t="inlineStr">
        <is>
          <t>📜</t>
        </is>
      </c>
      <c r="B31" s="30" t="inlineStr">
        <is>
          <t>Loi n°89-462 du 6 juillet 1989</t>
        </is>
      </c>
      <c r="C31" s="31" t="inlineStr">
        <is>
          <t>Loi tendant à améliorer les rapports locatifs. Texte de référence pour tous les baux d'habitation.</t>
        </is>
      </c>
    </row>
    <row r="32" ht="18" customHeight="1">
      <c r="A32" s="32" t="inlineStr">
        <is>
          <t>📜</t>
        </is>
      </c>
      <c r="B32" s="33" t="inlineStr">
        <is>
          <t>Décret n°87-713 du 26 août 1987</t>
        </is>
      </c>
      <c r="C32" s="34" t="inlineStr">
        <is>
          <t>Liste limitative des charges récupérables par le bailleur auprès du locataire.</t>
        </is>
      </c>
    </row>
    <row r="33" ht="18" customHeight="1">
      <c r="A33" s="29" t="inlineStr">
        <is>
          <t>📜</t>
        </is>
      </c>
      <c r="B33" s="30" t="inlineStr">
        <is>
          <t>IRL — Indice de référence des loyers</t>
        </is>
      </c>
      <c r="C33" s="31" t="inlineStr">
        <is>
          <t>Publié trimestriellement par l'INSEE. Disponible sur insee.fr. Base de calcul de la révision annuelle du loyer.</t>
        </is>
      </c>
    </row>
    <row r="34" ht="18" customHeight="1">
      <c r="A34" s="32" t="inlineStr">
        <is>
          <t>📜</t>
        </is>
      </c>
      <c r="B34" s="33" t="inlineStr">
        <is>
          <t>DPE — Diagnostic de performance énergétique</t>
        </is>
      </c>
      <c r="C34" s="34" t="inlineStr">
        <is>
          <t>Obligatoire pour toute mise en location. Classes A (meilleur) à G (passoire). Réglementation ALUR et loi Climat.</t>
        </is>
      </c>
    </row>
  </sheetData>
  <mergeCells count="6">
    <mergeCell ref="A1:C1"/>
    <mergeCell ref="A2:C2"/>
    <mergeCell ref="A7:C7"/>
    <mergeCell ref="A15:C15"/>
    <mergeCell ref="A23:C23"/>
    <mergeCell ref="A30:C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2026-06-19T14:10:40Z</dcterms:created>
  <dcterms:modified xmlns:dcterms="http://purl.org/dc/terms/" xmlns:xsi="http://www.w3.org/2001/XMLSchema-instance" xsi:type="dcterms:W3CDTF">2026-06-19T14:10:40Z</dcterms:modified>
</cp:coreProperties>
</file>