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ntièmes" sheetId="1" state="visible" r:id="rId1"/>
    <sheet xmlns:r="http://schemas.openxmlformats.org/officeDocument/2006/relationships" name="Répartition Charges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,00"/>
    <numFmt numFmtId="165" formatCode="0,00%"/>
    <numFmt numFmtId="166" formatCode="# ##0,00 €"/>
  </numFmts>
  <fonts count="9">
    <font>
      <name val="Calibri"/>
      <family val="2"/>
      <color theme="1"/>
      <sz val="11"/>
      <scheme val="minor"/>
    </font>
    <font>
      <b val="1"/>
      <color rgb="000F766E"/>
      <sz val="16"/>
    </font>
    <font>
      <b val="1"/>
      <color rgb="00FFFFFF"/>
      <sz val="11"/>
    </font>
    <font>
      <b val="1"/>
    </font>
    <font>
      <i val="1"/>
      <color rgb="006B7280"/>
      <sz val="9"/>
    </font>
    <font>
      <b val="1"/>
      <color rgb="00FFFFFF"/>
      <sz val="10"/>
    </font>
    <font>
      <b val="1"/>
      <color rgb="000F766E"/>
    </font>
    <font>
      <b val="1"/>
      <color rgb="000F766E"/>
      <sz val="12"/>
    </font>
    <font>
      <b val="1"/>
      <color rgb="000F766E"/>
      <sz val="11"/>
    </font>
  </fonts>
  <fills count="8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D1FAE5"/>
        <bgColor rgb="00D1FAE5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1" fontId="3" fillId="6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3" fillId="0" borderId="0" pivotButton="0" quotePrefix="0" xfId="0"/>
    <xf numFmtId="166" fontId="0" fillId="3" borderId="1" pivotButton="0" quotePrefix="0" xfId="0"/>
    <xf numFmtId="166" fontId="0" fillId="4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center" vertical="center" wrapText="1"/>
    </xf>
    <xf numFmtId="0" fontId="5" fillId="7" borderId="1" pivotButton="0" quotePrefix="0" xfId="0"/>
    <xf numFmtId="0" fontId="0" fillId="0" borderId="4" pivotButton="0" quotePrefix="0" xfId="0"/>
    <xf numFmtId="0" fontId="0" fillId="0" borderId="5" pivotButton="0" quotePrefix="0" xfId="0"/>
    <xf numFmtId="1" fontId="6" fillId="0" borderId="1" applyAlignment="1" pivotButton="0" quotePrefix="0" xfId="0">
      <alignment horizontal="center" vertical="center" wrapText="1"/>
    </xf>
    <xf numFmtId="166" fontId="6" fillId="0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0" fillId="4" borderId="1" pivotButton="0" quotePrefix="0" xfId="0"/>
    <xf numFmtId="1" fontId="0" fillId="4" borderId="1" pivotButton="0" quotePrefix="0" xfId="0"/>
    <xf numFmtId="166" fontId="0" fillId="4" borderId="1" pivotButton="0" quotePrefix="0" xfId="0"/>
    <xf numFmtId="0" fontId="0" fillId="5" borderId="1" pivotButton="0" quotePrefix="0" xfId="0"/>
    <xf numFmtId="1" fontId="0" fillId="5" borderId="1" pivotButton="0" quotePrefix="0" xfId="0"/>
    <xf numFmtId="166" fontId="0" fillId="5" borderId="1" pivotButton="0" quotePrefix="0" xfId="0"/>
    <xf numFmtId="0" fontId="8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tantièmes généraux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'Synthèse'!$A$14:$A$22</f>
            </numRef>
          </cat>
          <val>
            <numRef>
              <f>'Synthèse'!$B$14:$B$22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des charges par copropriétaire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'Synthèse'!C13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'Synthèse'!$A$14:$A$22</f>
            </numRef>
          </cat>
          <val>
            <numRef>
              <f>'Synthèse'!$C$14:$C$22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Copropriétaire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46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12" customWidth="1" min="3" max="3"/>
    <col width="12" customWidth="1" min="4" max="4"/>
    <col width="14" customWidth="1" min="5" max="5"/>
    <col width="14" customWidth="1" min="6" max="6"/>
    <col width="13" customWidth="1" min="7" max="7"/>
    <col width="14" customWidth="1" min="8" max="8"/>
    <col width="16" customWidth="1" min="9" max="9"/>
    <col width="16" customWidth="1" min="10" max="10"/>
    <col width="16" customWidth="1" min="11" max="11"/>
    <col width="15" customWidth="1" min="12" max="12"/>
    <col width="15" customWidth="1" min="13" max="13"/>
  </cols>
  <sheetData>
    <row r="1" ht="26" customHeight="1">
      <c r="A1" s="1" t="inlineStr">
        <is>
          <t>CALCUL DES TANTIÈMES DE COPROPRIÉTÉ – 12 rue de la République, 69002 Lyon</t>
        </is>
      </c>
    </row>
    <row r="2" ht="40" customHeight="1">
      <c r="A2" s="2" t="inlineStr">
        <is>
          <t>N° Lot</t>
        </is>
      </c>
      <c r="B2" s="2" t="inlineStr">
        <is>
          <t>Copropriétaire</t>
        </is>
      </c>
      <c r="C2" s="2" t="inlineStr">
        <is>
          <t>Étage</t>
        </is>
      </c>
      <c r="D2" s="2" t="inlineStr">
        <is>
          <t>Usage</t>
        </is>
      </c>
      <c r="E2" s="2" t="inlineStr">
        <is>
          <t>Superficie (m²)</t>
        </is>
      </c>
      <c r="F2" s="2" t="inlineStr">
        <is>
          <t>Coefficient pondération</t>
        </is>
      </c>
      <c r="G2" s="2" t="inlineStr">
        <is>
          <t>Valeur relative</t>
        </is>
      </c>
      <c r="H2" s="2" t="inlineStr">
        <is>
          <t>Concerné ascenseur</t>
        </is>
      </c>
      <c r="I2" s="2" t="inlineStr">
        <is>
          <t>Valeur relative ascenseur</t>
        </is>
      </c>
      <c r="J2" s="2" t="inlineStr">
        <is>
          <t>Tantièmes généraux (/10000e)</t>
        </is>
      </c>
      <c r="K2" s="2" t="inlineStr">
        <is>
          <t>Tantièmes ascenseur (/10000e)</t>
        </is>
      </c>
      <c r="L2" s="2" t="inlineStr">
        <is>
          <t>Quote-part générale (%)</t>
        </is>
      </c>
      <c r="M2" s="2" t="inlineStr">
        <is>
          <t>Quote-part ascenseur (%)</t>
        </is>
      </c>
    </row>
    <row r="3">
      <c r="A3" s="3" t="n">
        <v>1</v>
      </c>
      <c r="B3" s="4" t="inlineStr">
        <is>
          <t>Camille Durand</t>
        </is>
      </c>
      <c r="C3" s="3" t="inlineStr">
        <is>
          <t>RDC</t>
        </is>
      </c>
      <c r="D3" s="3" t="inlineStr">
        <is>
          <t>Habitation</t>
        </is>
      </c>
      <c r="E3" s="5" t="n">
        <v>65</v>
      </c>
      <c r="F3" s="6" t="n">
        <v>0.9</v>
      </c>
      <c r="G3" s="6">
        <f>E3*F3</f>
        <v/>
      </c>
      <c r="H3" s="3" t="inlineStr">
        <is>
          <t>Non</t>
        </is>
      </c>
      <c r="I3" s="6">
        <f>IF(H3="Oui",G3,0)</f>
        <v/>
      </c>
      <c r="J3" s="5">
        <f>IFERROR(ROUND(G3/G$12*10000,0),0)</f>
        <v/>
      </c>
      <c r="K3" s="5">
        <f>IFERROR(ROUND(I3/I$12*10000,0),0)</f>
        <v/>
      </c>
      <c r="L3" s="7">
        <f>IFERROR(J3/10000,0)</f>
        <v/>
      </c>
      <c r="M3" s="7">
        <f>IFERROR(K3/10000,0)</f>
        <v/>
      </c>
    </row>
    <row r="4">
      <c r="A4" s="8" t="n">
        <v>2</v>
      </c>
      <c r="B4" s="9" t="inlineStr">
        <is>
          <t>Julien Moreau</t>
        </is>
      </c>
      <c r="C4" s="8" t="inlineStr">
        <is>
          <t>1er étage</t>
        </is>
      </c>
      <c r="D4" s="8" t="inlineStr">
        <is>
          <t>Habitation</t>
        </is>
      </c>
      <c r="E4" s="10" t="n">
        <v>72</v>
      </c>
      <c r="F4" s="11" t="n">
        <v>1</v>
      </c>
      <c r="G4" s="11">
        <f>E4*F4</f>
        <v/>
      </c>
      <c r="H4" s="8" t="inlineStr">
        <is>
          <t>Oui</t>
        </is>
      </c>
      <c r="I4" s="11">
        <f>IF(H4="Oui",G4,0)</f>
        <v/>
      </c>
      <c r="J4" s="10">
        <f>IFERROR(ROUND(G4/G$12*10000,0),0)</f>
        <v/>
      </c>
      <c r="K4" s="10">
        <f>IFERROR(ROUND(I4/I$12*10000,0),0)</f>
        <v/>
      </c>
      <c r="L4" s="12">
        <f>IFERROR(J4/10000,0)</f>
        <v/>
      </c>
      <c r="M4" s="12">
        <f>IFERROR(K4/10000,0)</f>
        <v/>
      </c>
    </row>
    <row r="5">
      <c r="A5" s="3" t="n">
        <v>3</v>
      </c>
      <c r="B5" s="4" t="inlineStr">
        <is>
          <t>Sophie Lefèvre</t>
        </is>
      </c>
      <c r="C5" s="3" t="inlineStr">
        <is>
          <t>2e étage</t>
        </is>
      </c>
      <c r="D5" s="3" t="inlineStr">
        <is>
          <t>Habitation</t>
        </is>
      </c>
      <c r="E5" s="5" t="n">
        <v>68</v>
      </c>
      <c r="F5" s="6" t="n">
        <v>1.05</v>
      </c>
      <c r="G5" s="6">
        <f>E5*F5</f>
        <v/>
      </c>
      <c r="H5" s="3" t="inlineStr">
        <is>
          <t>Oui</t>
        </is>
      </c>
      <c r="I5" s="6">
        <f>IF(H5="Oui",G5,0)</f>
        <v/>
      </c>
      <c r="J5" s="5">
        <f>IFERROR(ROUND(G5/G$12*10000,0),0)</f>
        <v/>
      </c>
      <c r="K5" s="5">
        <f>IFERROR(ROUND(I5/I$12*10000,0),0)</f>
        <v/>
      </c>
      <c r="L5" s="7">
        <f>IFERROR(J5/10000,0)</f>
        <v/>
      </c>
      <c r="M5" s="7">
        <f>IFERROR(K5/10000,0)</f>
        <v/>
      </c>
    </row>
    <row r="6">
      <c r="A6" s="8" t="n">
        <v>4</v>
      </c>
      <c r="B6" s="9" t="inlineStr">
        <is>
          <t>Thomas Bernard</t>
        </is>
      </c>
      <c r="C6" s="8" t="inlineStr">
        <is>
          <t>3e étage</t>
        </is>
      </c>
      <c r="D6" s="8" t="inlineStr">
        <is>
          <t>Habitation</t>
        </is>
      </c>
      <c r="E6" s="10" t="n">
        <v>80</v>
      </c>
      <c r="F6" s="11" t="n">
        <v>1.1</v>
      </c>
      <c r="G6" s="11">
        <f>E6*F6</f>
        <v/>
      </c>
      <c r="H6" s="8" t="inlineStr">
        <is>
          <t>Oui</t>
        </is>
      </c>
      <c r="I6" s="11">
        <f>IF(H6="Oui",G6,0)</f>
        <v/>
      </c>
      <c r="J6" s="10">
        <f>IFERROR(ROUND(G6/G$12*10000,0),0)</f>
        <v/>
      </c>
      <c r="K6" s="10">
        <f>IFERROR(ROUND(I6/I$12*10000,0),0)</f>
        <v/>
      </c>
      <c r="L6" s="12">
        <f>IFERROR(J6/10000,0)</f>
        <v/>
      </c>
      <c r="M6" s="12">
        <f>IFERROR(K6/10000,0)</f>
        <v/>
      </c>
    </row>
    <row r="7">
      <c r="A7" s="3" t="n">
        <v>5</v>
      </c>
      <c r="B7" s="4" t="inlineStr">
        <is>
          <t>Léa Martin</t>
        </is>
      </c>
      <c r="C7" s="3" t="inlineStr">
        <is>
          <t>4e étage</t>
        </is>
      </c>
      <c r="D7" s="3" t="inlineStr">
        <is>
          <t>Habitation</t>
        </is>
      </c>
      <c r="E7" s="5" t="n">
        <v>55</v>
      </c>
      <c r="F7" s="6" t="n">
        <v>1.15</v>
      </c>
      <c r="G7" s="6">
        <f>E7*F7</f>
        <v/>
      </c>
      <c r="H7" s="3" t="inlineStr">
        <is>
          <t>Oui</t>
        </is>
      </c>
      <c r="I7" s="6">
        <f>IF(H7="Oui",G7,0)</f>
        <v/>
      </c>
      <c r="J7" s="5">
        <f>IFERROR(ROUND(G7/G$12*10000,0),0)</f>
        <v/>
      </c>
      <c r="K7" s="5">
        <f>IFERROR(ROUND(I7/I$12*10000,0),0)</f>
        <v/>
      </c>
      <c r="L7" s="7">
        <f>IFERROR(J7/10000,0)</f>
        <v/>
      </c>
      <c r="M7" s="7">
        <f>IFERROR(K7/10000,0)</f>
        <v/>
      </c>
    </row>
    <row r="8">
      <c r="A8" s="8" t="n">
        <v>6</v>
      </c>
      <c r="B8" s="9" t="inlineStr">
        <is>
          <t>Nicolas Petit</t>
        </is>
      </c>
      <c r="C8" s="8" t="inlineStr">
        <is>
          <t>RDC</t>
        </is>
      </c>
      <c r="D8" s="8" t="inlineStr">
        <is>
          <t>Commerce</t>
        </is>
      </c>
      <c r="E8" s="10" t="n">
        <v>45</v>
      </c>
      <c r="F8" s="11" t="n">
        <v>1.3</v>
      </c>
      <c r="G8" s="11">
        <f>E8*F8</f>
        <v/>
      </c>
      <c r="H8" s="8" t="inlineStr">
        <is>
          <t>Non</t>
        </is>
      </c>
      <c r="I8" s="11">
        <f>IF(H8="Oui",G8,0)</f>
        <v/>
      </c>
      <c r="J8" s="10">
        <f>IFERROR(ROUND(G8/G$12*10000,0),0)</f>
        <v/>
      </c>
      <c r="K8" s="10">
        <f>IFERROR(ROUND(I8/I$12*10000,0),0)</f>
        <v/>
      </c>
      <c r="L8" s="12">
        <f>IFERROR(J8/10000,0)</f>
        <v/>
      </c>
      <c r="M8" s="12">
        <f>IFERROR(K8/10000,0)</f>
        <v/>
      </c>
    </row>
    <row r="9">
      <c r="A9" s="3" t="n">
        <v>7</v>
      </c>
      <c r="B9" s="4" t="inlineStr">
        <is>
          <t>Émilie Rousseau</t>
        </is>
      </c>
      <c r="C9" s="3" t="inlineStr">
        <is>
          <t>Sous-sol</t>
        </is>
      </c>
      <c r="D9" s="3" t="inlineStr">
        <is>
          <t>Cave</t>
        </is>
      </c>
      <c r="E9" s="5" t="n">
        <v>12</v>
      </c>
      <c r="F9" s="6" t="n">
        <v>0.2</v>
      </c>
      <c r="G9" s="6">
        <f>E9*F9</f>
        <v/>
      </c>
      <c r="H9" s="3" t="inlineStr">
        <is>
          <t>Non</t>
        </is>
      </c>
      <c r="I9" s="6">
        <f>IF(H9="Oui",G9,0)</f>
        <v/>
      </c>
      <c r="J9" s="5">
        <f>IFERROR(ROUND(G9/G$12*10000,0),0)</f>
        <v/>
      </c>
      <c r="K9" s="5">
        <f>IFERROR(ROUND(I9/I$12*10000,0),0)</f>
        <v/>
      </c>
      <c r="L9" s="7">
        <f>IFERROR(J9/10000,0)</f>
        <v/>
      </c>
      <c r="M9" s="7">
        <f>IFERROR(K9/10000,0)</f>
        <v/>
      </c>
    </row>
    <row r="10">
      <c r="A10" s="8" t="n">
        <v>8</v>
      </c>
      <c r="B10" s="9" t="inlineStr">
        <is>
          <t>Antoine Garcia</t>
        </is>
      </c>
      <c r="C10" s="8" t="inlineStr">
        <is>
          <t>Sous-sol</t>
        </is>
      </c>
      <c r="D10" s="8" t="inlineStr">
        <is>
          <t>Parking</t>
        </is>
      </c>
      <c r="E10" s="10" t="n">
        <v>10</v>
      </c>
      <c r="F10" s="11" t="n">
        <v>0.3</v>
      </c>
      <c r="G10" s="11">
        <f>E10*F10</f>
        <v/>
      </c>
      <c r="H10" s="8" t="inlineStr">
        <is>
          <t>Non</t>
        </is>
      </c>
      <c r="I10" s="11">
        <f>IF(H10="Oui",G10,0)</f>
        <v/>
      </c>
      <c r="J10" s="10">
        <f>IFERROR(ROUND(G10/G$12*10000,0),0)</f>
        <v/>
      </c>
      <c r="K10" s="10">
        <f>IFERROR(ROUND(I10/I$12*10000,0),0)</f>
        <v/>
      </c>
      <c r="L10" s="12">
        <f>IFERROR(J10/10000,0)</f>
        <v/>
      </c>
      <c r="M10" s="12">
        <f>IFERROR(K10/10000,0)</f>
        <v/>
      </c>
    </row>
    <row r="11">
      <c r="A11" s="3" t="n">
        <v>9</v>
      </c>
      <c r="B11" s="4" t="inlineStr">
        <is>
          <t>SCI Le Hameau Vert</t>
        </is>
      </c>
      <c r="C11" s="3" t="inlineStr">
        <is>
          <t>5e étage</t>
        </is>
      </c>
      <c r="D11" s="3" t="inlineStr">
        <is>
          <t>Habitation</t>
        </is>
      </c>
      <c r="E11" s="5" t="n">
        <v>90</v>
      </c>
      <c r="F11" s="6" t="n">
        <v>1.2</v>
      </c>
      <c r="G11" s="6">
        <f>E11*F11</f>
        <v/>
      </c>
      <c r="H11" s="3" t="inlineStr">
        <is>
          <t>Oui</t>
        </is>
      </c>
      <c r="I11" s="6">
        <f>IF(H11="Oui",G11,0)</f>
        <v/>
      </c>
      <c r="J11" s="5">
        <f>IFERROR(ROUND(G11/G$12*10000,0),0)</f>
        <v/>
      </c>
      <c r="K11" s="5">
        <f>IFERROR(ROUND(I11/I$12*10000,0),0)</f>
        <v/>
      </c>
      <c r="L11" s="7">
        <f>IFERROR(J11/10000,0)</f>
        <v/>
      </c>
      <c r="M11" s="7">
        <f>IFERROR(K11/10000,0)</f>
        <v/>
      </c>
    </row>
    <row r="12">
      <c r="A12" s="13" t="inlineStr">
        <is>
          <t>TOTAL</t>
        </is>
      </c>
      <c r="B12" s="13" t="inlineStr"/>
      <c r="C12" s="13" t="n"/>
      <c r="D12" s="13" t="n"/>
      <c r="E12" s="14">
        <f>SUM(E3:E11)</f>
        <v/>
      </c>
      <c r="F12" s="13" t="n"/>
      <c r="G12" s="15">
        <f>SUM(G3:G11)</f>
        <v/>
      </c>
      <c r="H12" s="13" t="n"/>
      <c r="I12" s="15">
        <f>SUM(I3:I11)</f>
        <v/>
      </c>
      <c r="J12" s="14">
        <f>SUM(J3:J11)</f>
        <v/>
      </c>
      <c r="K12" s="14">
        <f>SUM(K3:K11)</f>
        <v/>
      </c>
      <c r="L12" s="16">
        <f>SUM(L3:L11)</f>
        <v/>
      </c>
      <c r="M12" s="16">
        <f>SUM(M3:M11)</f>
        <v/>
      </c>
    </row>
    <row r="13"/>
    <row r="14">
      <c r="A14" s="17" t="inlineStr">
        <is>
          <t>Note : les tantièmes sont calculés au prorata de la valeur relative (superficie x coefficient), selon l'article 5 de la loi du 10 juillet 1965.</t>
        </is>
      </c>
    </row>
  </sheetData>
  <mergeCells count="2">
    <mergeCell ref="A1:M1"/>
    <mergeCell ref="A14:M14"/>
  </mergeCells>
  <conditionalFormatting sqref="J12">
    <cfRule type="cellIs" priority="1" operator="notEqual" dxfId="0">
      <formula>10000</formula>
    </cfRule>
    <cfRule type="cellIs" priority="2" operator="equal" dxfId="1">
      <formula>10000</formula>
    </cfRule>
  </conditionalFormatting>
  <dataValidations count="2">
    <dataValidation sqref="H3:H11" showErrorMessage="1" showInputMessage="1" allowBlank="0" type="list">
      <formula1>"Oui,Non"</formula1>
    </dataValidation>
    <dataValidation sqref="D3:D11" showErrorMessage="1" showInputMessage="1" allowBlank="0" type="list">
      <formula1>"Habitation,Commerce,Cave,Parking"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18" customWidth="1" min="3" max="3"/>
    <col width="18" customWidth="1" min="4" max="4"/>
    <col width="20" customWidth="1" min="5" max="5"/>
    <col width="18" customWidth="1" min="6" max="6"/>
    <col width="18" customWidth="1" min="7" max="7"/>
    <col width="18" customWidth="1" min="8" max="8"/>
  </cols>
  <sheetData>
    <row r="1" ht="26" customHeight="1">
      <c r="A1" s="1" t="inlineStr">
        <is>
          <t>RÉPARTITION DES CHARGES DE COPROPRIÉTÉ</t>
        </is>
      </c>
    </row>
    <row r="2"/>
    <row r="3">
      <c r="A3" s="18" t="inlineStr">
        <is>
          <t>Charges générales annuelles (€)</t>
        </is>
      </c>
      <c r="B3" s="19" t="n">
        <v>24000</v>
      </c>
    </row>
    <row r="4">
      <c r="A4" s="18" t="inlineStr">
        <is>
          <t>Charges ascenseur annuelles (€)</t>
        </is>
      </c>
      <c r="B4" s="19" t="n">
        <v>6000</v>
      </c>
    </row>
    <row r="5"/>
    <row r="6" ht="42" customHeight="1">
      <c r="A6" s="2" t="inlineStr">
        <is>
          <t>N° Lot</t>
        </is>
      </c>
      <c r="B6" s="2" t="inlineStr">
        <is>
          <t>Copropriétaire</t>
        </is>
      </c>
      <c r="C6" s="2" t="inlineStr">
        <is>
          <t>Tantièmes généraux (/10000e)</t>
        </is>
      </c>
      <c r="D6" s="2" t="inlineStr">
        <is>
          <t>Tantièmes ascenseur (/10000e)</t>
        </is>
      </c>
      <c r="E6" s="2" t="inlineStr">
        <is>
          <t>Montant charges générales</t>
        </is>
      </c>
      <c r="F6" s="2" t="inlineStr">
        <is>
          <t>Montant charges ascenseur</t>
        </is>
      </c>
      <c r="G6" s="2" t="inlineStr">
        <is>
          <t>Total annuel à payer</t>
        </is>
      </c>
      <c r="H6" s="2" t="inlineStr">
        <is>
          <t>Provision trimestrielle</t>
        </is>
      </c>
    </row>
    <row r="7">
      <c r="A7" s="3">
        <f>Tantièmes!A3</f>
        <v/>
      </c>
      <c r="B7" s="4">
        <f>Tantièmes!B3</f>
        <v/>
      </c>
      <c r="C7" s="5">
        <f>IFERROR(VLOOKUP(A7,Tantièmes!$A$3:$K$11,10,FALSE),0)</f>
        <v/>
      </c>
      <c r="D7" s="5">
        <f>IFERROR(VLOOKUP(A7,Tantièmes!$A$3:$K$11,11,FALSE),0)</f>
        <v/>
      </c>
      <c r="E7" s="20">
        <f>ROUND(C7/10000*$B$3,2)</f>
        <v/>
      </c>
      <c r="F7" s="20">
        <f>ROUND(D7/10000*$B$4,2)</f>
        <v/>
      </c>
      <c r="G7" s="20">
        <f>E7+F7</f>
        <v/>
      </c>
      <c r="H7" s="20">
        <f>ROUND(G7/4,2)</f>
        <v/>
      </c>
    </row>
    <row r="8">
      <c r="A8" s="8">
        <f>Tantièmes!A4</f>
        <v/>
      </c>
      <c r="B8" s="9">
        <f>Tantièmes!B4</f>
        <v/>
      </c>
      <c r="C8" s="10">
        <f>IFERROR(VLOOKUP(A8,Tantièmes!$A$3:$K$11,10,FALSE),0)</f>
        <v/>
      </c>
      <c r="D8" s="10">
        <f>IFERROR(VLOOKUP(A8,Tantièmes!$A$3:$K$11,11,FALSE),0)</f>
        <v/>
      </c>
      <c r="E8" s="21">
        <f>ROUND(C8/10000*$B$3,2)</f>
        <v/>
      </c>
      <c r="F8" s="21">
        <f>ROUND(D8/10000*$B$4,2)</f>
        <v/>
      </c>
      <c r="G8" s="21">
        <f>E8+F8</f>
        <v/>
      </c>
      <c r="H8" s="21">
        <f>ROUND(G8/4,2)</f>
        <v/>
      </c>
    </row>
    <row r="9">
      <c r="A9" s="3">
        <f>Tantièmes!A5</f>
        <v/>
      </c>
      <c r="B9" s="4">
        <f>Tantièmes!B5</f>
        <v/>
      </c>
      <c r="C9" s="5">
        <f>IFERROR(VLOOKUP(A9,Tantièmes!$A$3:$K$11,10,FALSE),0)</f>
        <v/>
      </c>
      <c r="D9" s="5">
        <f>IFERROR(VLOOKUP(A9,Tantièmes!$A$3:$K$11,11,FALSE),0)</f>
        <v/>
      </c>
      <c r="E9" s="20">
        <f>ROUND(C9/10000*$B$3,2)</f>
        <v/>
      </c>
      <c r="F9" s="20">
        <f>ROUND(D9/10000*$B$4,2)</f>
        <v/>
      </c>
      <c r="G9" s="20">
        <f>E9+F9</f>
        <v/>
      </c>
      <c r="H9" s="20">
        <f>ROUND(G9/4,2)</f>
        <v/>
      </c>
    </row>
    <row r="10">
      <c r="A10" s="8">
        <f>Tantièmes!A6</f>
        <v/>
      </c>
      <c r="B10" s="9">
        <f>Tantièmes!B6</f>
        <v/>
      </c>
      <c r="C10" s="10">
        <f>IFERROR(VLOOKUP(A10,Tantièmes!$A$3:$K$11,10,FALSE),0)</f>
        <v/>
      </c>
      <c r="D10" s="10">
        <f>IFERROR(VLOOKUP(A10,Tantièmes!$A$3:$K$11,11,FALSE),0)</f>
        <v/>
      </c>
      <c r="E10" s="21">
        <f>ROUND(C10/10000*$B$3,2)</f>
        <v/>
      </c>
      <c r="F10" s="21">
        <f>ROUND(D10/10000*$B$4,2)</f>
        <v/>
      </c>
      <c r="G10" s="21">
        <f>E10+F10</f>
        <v/>
      </c>
      <c r="H10" s="21">
        <f>ROUND(G10/4,2)</f>
        <v/>
      </c>
    </row>
    <row r="11">
      <c r="A11" s="3">
        <f>Tantièmes!A7</f>
        <v/>
      </c>
      <c r="B11" s="4">
        <f>Tantièmes!B7</f>
        <v/>
      </c>
      <c r="C11" s="5">
        <f>IFERROR(VLOOKUP(A11,Tantièmes!$A$3:$K$11,10,FALSE),0)</f>
        <v/>
      </c>
      <c r="D11" s="5">
        <f>IFERROR(VLOOKUP(A11,Tantièmes!$A$3:$K$11,11,FALSE),0)</f>
        <v/>
      </c>
      <c r="E11" s="20">
        <f>ROUND(C11/10000*$B$3,2)</f>
        <v/>
      </c>
      <c r="F11" s="20">
        <f>ROUND(D11/10000*$B$4,2)</f>
        <v/>
      </c>
      <c r="G11" s="20">
        <f>E11+F11</f>
        <v/>
      </c>
      <c r="H11" s="20">
        <f>ROUND(G11/4,2)</f>
        <v/>
      </c>
    </row>
    <row r="12">
      <c r="A12" s="8">
        <f>Tantièmes!A8</f>
        <v/>
      </c>
      <c r="B12" s="9">
        <f>Tantièmes!B8</f>
        <v/>
      </c>
      <c r="C12" s="10">
        <f>IFERROR(VLOOKUP(A12,Tantièmes!$A$3:$K$11,10,FALSE),0)</f>
        <v/>
      </c>
      <c r="D12" s="10">
        <f>IFERROR(VLOOKUP(A12,Tantièmes!$A$3:$K$11,11,FALSE),0)</f>
        <v/>
      </c>
      <c r="E12" s="21">
        <f>ROUND(C12/10000*$B$3,2)</f>
        <v/>
      </c>
      <c r="F12" s="21">
        <f>ROUND(D12/10000*$B$4,2)</f>
        <v/>
      </c>
      <c r="G12" s="21">
        <f>E12+F12</f>
        <v/>
      </c>
      <c r="H12" s="21">
        <f>ROUND(G12/4,2)</f>
        <v/>
      </c>
    </row>
    <row r="13">
      <c r="A13" s="3">
        <f>Tantièmes!A9</f>
        <v/>
      </c>
      <c r="B13" s="4">
        <f>Tantièmes!B9</f>
        <v/>
      </c>
      <c r="C13" s="5">
        <f>IFERROR(VLOOKUP(A13,Tantièmes!$A$3:$K$11,10,FALSE),0)</f>
        <v/>
      </c>
      <c r="D13" s="5">
        <f>IFERROR(VLOOKUP(A13,Tantièmes!$A$3:$K$11,11,FALSE),0)</f>
        <v/>
      </c>
      <c r="E13" s="20">
        <f>ROUND(C13/10000*$B$3,2)</f>
        <v/>
      </c>
      <c r="F13" s="20">
        <f>ROUND(D13/10000*$B$4,2)</f>
        <v/>
      </c>
      <c r="G13" s="20">
        <f>E13+F13</f>
        <v/>
      </c>
      <c r="H13" s="20">
        <f>ROUND(G13/4,2)</f>
        <v/>
      </c>
    </row>
    <row r="14">
      <c r="A14" s="8">
        <f>Tantièmes!A10</f>
        <v/>
      </c>
      <c r="B14" s="9">
        <f>Tantièmes!B10</f>
        <v/>
      </c>
      <c r="C14" s="10">
        <f>IFERROR(VLOOKUP(A14,Tantièmes!$A$3:$K$11,10,FALSE),0)</f>
        <v/>
      </c>
      <c r="D14" s="10">
        <f>IFERROR(VLOOKUP(A14,Tantièmes!$A$3:$K$11,11,FALSE),0)</f>
        <v/>
      </c>
      <c r="E14" s="21">
        <f>ROUND(C14/10000*$B$3,2)</f>
        <v/>
      </c>
      <c r="F14" s="21">
        <f>ROUND(D14/10000*$B$4,2)</f>
        <v/>
      </c>
      <c r="G14" s="21">
        <f>E14+F14</f>
        <v/>
      </c>
      <c r="H14" s="21">
        <f>ROUND(G14/4,2)</f>
        <v/>
      </c>
    </row>
    <row r="15">
      <c r="A15" s="3">
        <f>Tantièmes!A11</f>
        <v/>
      </c>
      <c r="B15" s="4">
        <f>Tantièmes!B11</f>
        <v/>
      </c>
      <c r="C15" s="5">
        <f>IFERROR(VLOOKUP(A15,Tantièmes!$A$3:$K$11,10,FALSE),0)</f>
        <v/>
      </c>
      <c r="D15" s="5">
        <f>IFERROR(VLOOKUP(A15,Tantièmes!$A$3:$K$11,11,FALSE),0)</f>
        <v/>
      </c>
      <c r="E15" s="20">
        <f>ROUND(C15/10000*$B$3,2)</f>
        <v/>
      </c>
      <c r="F15" s="20">
        <f>ROUND(D15/10000*$B$4,2)</f>
        <v/>
      </c>
      <c r="G15" s="20">
        <f>E15+F15</f>
        <v/>
      </c>
      <c r="H15" s="20">
        <f>ROUND(G15/4,2)</f>
        <v/>
      </c>
    </row>
    <row r="16">
      <c r="A16" s="13" t="inlineStr">
        <is>
          <t>TOTAL</t>
        </is>
      </c>
      <c r="B16" s="13" t="n"/>
      <c r="C16" s="14">
        <f>SUM(C7:C15)</f>
        <v/>
      </c>
      <c r="D16" s="14">
        <f>SUM(D7:D15)</f>
        <v/>
      </c>
      <c r="E16" s="22">
        <f>SUM(E7:E15)</f>
        <v/>
      </c>
      <c r="F16" s="22">
        <f>SUM(F7:F15)</f>
        <v/>
      </c>
      <c r="G16" s="22">
        <f>SUM(G7:G15)</f>
        <v/>
      </c>
      <c r="H16" s="22">
        <f>SUM(H7:H15)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4" customWidth="1" min="4" max="4"/>
    <col width="14" customWidth="1" min="5" max="5"/>
  </cols>
  <sheetData>
    <row r="1" ht="26" customHeight="1">
      <c r="A1" s="1" t="inlineStr">
        <is>
          <t>SYNTHÈSE DE LA COPROPRIÉTÉ</t>
        </is>
      </c>
    </row>
    <row r="2"/>
    <row r="3">
      <c r="A3" s="23" t="inlineStr">
        <is>
          <t>Nombre de lots</t>
        </is>
      </c>
      <c r="B3" s="24" t="n"/>
      <c r="C3" s="25" t="n"/>
      <c r="D3" s="26">
        <f>COUNTA(Tantièmes!A3:A11)</f>
        <v/>
      </c>
      <c r="E3" s="25" t="n"/>
    </row>
    <row r="4">
      <c r="A4" s="23" t="inlineStr">
        <is>
          <t>Superficie totale (m²)</t>
        </is>
      </c>
      <c r="B4" s="24" t="n"/>
      <c r="C4" s="25" t="n"/>
      <c r="D4" s="26">
        <f>Tantièmes!E12</f>
        <v/>
      </c>
      <c r="E4" s="25" t="n"/>
    </row>
    <row r="5">
      <c r="A5" s="23" t="inlineStr">
        <is>
          <t>Total tantièmes généraux (/10000e)</t>
        </is>
      </c>
      <c r="B5" s="24" t="n"/>
      <c r="C5" s="25" t="n"/>
      <c r="D5" s="26">
        <f>Tantièmes!J12</f>
        <v/>
      </c>
      <c r="E5" s="25" t="n"/>
    </row>
    <row r="6">
      <c r="A6" s="23" t="inlineStr">
        <is>
          <t>Total tantièmes ascenseur (/10000e)</t>
        </is>
      </c>
      <c r="B6" s="24" t="n"/>
      <c r="C6" s="25" t="n"/>
      <c r="D6" s="26">
        <f>Tantièmes!K12</f>
        <v/>
      </c>
      <c r="E6" s="25" t="n"/>
    </row>
    <row r="7">
      <c r="A7" s="23" t="inlineStr">
        <is>
          <t>Charges générales annuelles (€)</t>
        </is>
      </c>
      <c r="B7" s="24" t="n"/>
      <c r="C7" s="25" t="n"/>
      <c r="D7" s="27">
        <f>Répartition Charges!B3</f>
        <v/>
      </c>
      <c r="E7" s="25" t="n"/>
    </row>
    <row r="8">
      <c r="A8" s="23" t="inlineStr">
        <is>
          <t>Charges ascenseur annuelles (€)</t>
        </is>
      </c>
      <c r="B8" s="24" t="n"/>
      <c r="C8" s="25" t="n"/>
      <c r="D8" s="27">
        <f>Répartition Charges!B4</f>
        <v/>
      </c>
      <c r="E8" s="25" t="n"/>
    </row>
    <row r="9">
      <c r="A9" s="23" t="inlineStr">
        <is>
          <t>Total charges annuelles (€)</t>
        </is>
      </c>
      <c r="B9" s="24" t="n"/>
      <c r="C9" s="25" t="n"/>
      <c r="D9" s="27">
        <f>Répartition Charges!G16</f>
        <v/>
      </c>
      <c r="E9" s="25" t="n"/>
    </row>
    <row r="10">
      <c r="A10" s="23" t="inlineStr">
        <is>
          <t>Charge moyenne par lot (€)</t>
        </is>
      </c>
      <c r="B10" s="24" t="n"/>
      <c r="C10" s="25" t="n"/>
      <c r="D10" s="27">
        <f>IFERROR(Répartition Charges!G16/COUNTA(Tantièmes!A3:A11),0)</f>
        <v/>
      </c>
      <c r="E10" s="25" t="n"/>
    </row>
    <row r="11"/>
    <row r="12">
      <c r="A12" s="28" t="inlineStr">
        <is>
          <t>Répartition des tantièmes par copropriétaire</t>
        </is>
      </c>
    </row>
    <row r="13">
      <c r="A13" s="23" t="inlineStr">
        <is>
          <t>Copropriétaire</t>
        </is>
      </c>
      <c r="B13" s="23" t="inlineStr">
        <is>
          <t>Tantièmes</t>
        </is>
      </c>
      <c r="C13" s="23" t="inlineStr">
        <is>
          <t>Total charges (€)</t>
        </is>
      </c>
    </row>
    <row r="14">
      <c r="A14" s="29">
        <f>Tantièmes!B3</f>
        <v/>
      </c>
      <c r="B14" s="30">
        <f>Tantièmes!J3</f>
        <v/>
      </c>
      <c r="C14" s="31">
        <f>Répartition Charges!G7</f>
        <v/>
      </c>
    </row>
    <row r="15">
      <c r="A15" s="32">
        <f>Tantièmes!B4</f>
        <v/>
      </c>
      <c r="B15" s="33">
        <f>Tantièmes!J4</f>
        <v/>
      </c>
      <c r="C15" s="34">
        <f>Répartition Charges!G8</f>
        <v/>
      </c>
    </row>
    <row r="16">
      <c r="A16" s="29">
        <f>Tantièmes!B5</f>
        <v/>
      </c>
      <c r="B16" s="30">
        <f>Tantièmes!J5</f>
        <v/>
      </c>
      <c r="C16" s="31">
        <f>Répartition Charges!G9</f>
        <v/>
      </c>
    </row>
    <row r="17">
      <c r="A17" s="32">
        <f>Tantièmes!B6</f>
        <v/>
      </c>
      <c r="B17" s="33">
        <f>Tantièmes!J6</f>
        <v/>
      </c>
      <c r="C17" s="34">
        <f>Répartition Charges!G10</f>
        <v/>
      </c>
    </row>
    <row r="18">
      <c r="A18" s="29">
        <f>Tantièmes!B7</f>
        <v/>
      </c>
      <c r="B18" s="30">
        <f>Tantièmes!J7</f>
        <v/>
      </c>
      <c r="C18" s="31">
        <f>Répartition Charges!G11</f>
        <v/>
      </c>
    </row>
    <row r="19">
      <c r="A19" s="32">
        <f>Tantièmes!B8</f>
        <v/>
      </c>
      <c r="B19" s="33">
        <f>Tantièmes!J8</f>
        <v/>
      </c>
      <c r="C19" s="34">
        <f>Répartition Charges!G12</f>
        <v/>
      </c>
    </row>
    <row r="20">
      <c r="A20" s="29">
        <f>Tantièmes!B9</f>
        <v/>
      </c>
      <c r="B20" s="30">
        <f>Tantièmes!J9</f>
        <v/>
      </c>
      <c r="C20" s="31">
        <f>Répartition Charges!G13</f>
        <v/>
      </c>
    </row>
    <row r="21">
      <c r="A21" s="32">
        <f>Tantièmes!B10</f>
        <v/>
      </c>
      <c r="B21" s="33">
        <f>Tantièmes!J10</f>
        <v/>
      </c>
      <c r="C21" s="34">
        <f>Répartition Charges!G14</f>
        <v/>
      </c>
    </row>
    <row r="22">
      <c r="A22" s="29">
        <f>Tantièmes!B11</f>
        <v/>
      </c>
      <c r="B22" s="30">
        <f>Tantièmes!J11</f>
        <v/>
      </c>
      <c r="C22" s="31">
        <f>Répartition Charges!G15</f>
        <v/>
      </c>
    </row>
  </sheetData>
  <mergeCells count="17">
    <mergeCell ref="A1:F1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A10:C10"/>
    <mergeCell ref="D10:E10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</cols>
  <sheetData>
    <row r="1" ht="26" customHeight="1">
      <c r="A1" s="1" t="inlineStr">
        <is>
          <t>MODE D'EMPLOI</t>
        </is>
      </c>
    </row>
    <row r="2"/>
    <row r="3" ht="48" customHeight="1">
      <c r="A3" s="35" t="inlineStr">
        <is>
          <t>Objectif du classeur</t>
        </is>
      </c>
      <c r="B3" s="36" t="inlineStr">
        <is>
          <t>Ce classeur permet de calculer les tantièmes de copropriété (généraux et ascenseur) et de répartir les charges entre copropriétaires, conformément à la loi du 10 juillet 1965.</t>
        </is>
      </c>
    </row>
    <row r="4"/>
    <row r="5" ht="48" customHeight="1">
      <c r="A5" s="35" t="inlineStr">
        <is>
          <t>Feuille Tantièmes</t>
        </is>
      </c>
      <c r="B5" s="36" t="inlineStr">
        <is>
          <t>Saisissez pour chaque lot : la superficie, le coefficient de pondération (situation, étage, exposition, nuisances) et le statut ascenseur (Oui/Non). Les tantièmes sont calculés automatiquement au prorata de la valeur relative de chaque lot.</t>
        </is>
      </c>
    </row>
    <row r="6"/>
    <row r="7" ht="48" customHeight="1">
      <c r="A7" s="35" t="inlineStr">
        <is>
          <t>Coefficient de pondération</t>
        </is>
      </c>
      <c r="B7" s="36" t="inlineStr">
        <is>
          <t>Le coefficient reflète la qualité du lot : un rez-de-chaussée ou une cave a un coefficient plus faible qu'un appartement en étage élevé avec vue dégagée.</t>
        </is>
      </c>
    </row>
    <row r="8"/>
    <row r="9" ht="48" customHeight="1">
      <c r="A9" s="35" t="inlineStr">
        <is>
          <t>Concerné ascenseur</t>
        </is>
      </c>
      <c r="B9" s="36" t="inlineStr">
        <is>
          <t>Les lots situés au rez-de-chaussée, en sous-sol ou les caves/parkings sont généralement exonérés de la quote-part ascenseur. Sélectionnez 'Non' dans ce cas.</t>
        </is>
      </c>
    </row>
    <row r="10"/>
    <row r="11" ht="48" customHeight="1">
      <c r="A11" s="35" t="inlineStr">
        <is>
          <t>Feuille Répartition Charges</t>
        </is>
      </c>
      <c r="B11" s="36" t="inlineStr">
        <is>
          <t>Indiquez le montant annuel des charges générales et des charges ascenseur (cellules jaunes). Le montant dû par chaque copropriétaire est calculé automatiquement selon ses tantièmes.</t>
        </is>
      </c>
    </row>
    <row r="12"/>
    <row r="13" ht="48" customHeight="1">
      <c r="A13" s="35" t="inlineStr">
        <is>
          <t>Feuille Synthèse</t>
        </is>
      </c>
      <c r="B13" s="36" t="inlineStr">
        <is>
          <t>Cette feuille présente les indicateurs clés de la copropriété ainsi que deux graphiques : la répartition des tantièmes et le total des charges par copropriétaire.</t>
        </is>
      </c>
    </row>
    <row r="14"/>
    <row r="15" ht="48" customHeight="1">
      <c r="A15" s="35" t="inlineStr">
        <is>
          <t>Contrôle de cohérence</t>
        </is>
      </c>
      <c r="B15" s="36" t="inlineStr">
        <is>
          <t>Le total des tantièmes généraux doit toujours être égal à 10 000/10000e. Une cellule verte confirme l'équilibre, une cellule rouge signale une erreur de calcul.</t>
        </is>
      </c>
    </row>
    <row r="16"/>
    <row r="17" ht="48" customHeight="1">
      <c r="A17" s="35" t="inlineStr">
        <is>
          <t>Cellules éditables</t>
        </is>
      </c>
      <c r="B17" s="36" t="inlineStr">
        <is>
          <t>Seules les cellules à fond jaune pâle (superficie, coefficient, statut ascenseur, montants de charges) sont destinées à être modifiées.</t>
        </is>
      </c>
    </row>
  </sheetData>
  <mergeCells count="17">
    <mergeCell ref="A1:D1"/>
    <mergeCell ref="A3"/>
    <mergeCell ref="B3:D3"/>
    <mergeCell ref="A5"/>
    <mergeCell ref="B5:D5"/>
    <mergeCell ref="A7"/>
    <mergeCell ref="B7:D7"/>
    <mergeCell ref="A9"/>
    <mergeCell ref="B9:D9"/>
    <mergeCell ref="A11"/>
    <mergeCell ref="B11:D11"/>
    <mergeCell ref="A13"/>
    <mergeCell ref="B13:D13"/>
    <mergeCell ref="A15"/>
    <mergeCell ref="B15:D15"/>
    <mergeCell ref="A17"/>
    <mergeCell ref="B17:D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2026-07-18T12:01:37Z</dcterms:created>
  <dcterms:modified xmlns:dcterms="http://purl.org/dc/terms/" xmlns:xsi="http://www.w3.org/2001/XMLSchema-instance" xsi:type="dcterms:W3CDTF">2026-07-18T12:01:37Z</dcterms:modified>
</cp:coreProperties>
</file>