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_locataires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Référentiel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# ##0,00 &quot;€&quot;"/>
    <numFmt numFmtId="166" formatCode="# ##0"/>
    <numFmt numFmtId="167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1E293B"/>
      <sz val="13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name val="Calibri"/>
      <b val="1"/>
      <sz val="10"/>
    </font>
    <font>
      <name val="Calibri"/>
      <i val="1"/>
      <color rgb="006B7280"/>
      <sz val="9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i val="1"/>
      <color rgb="00374151"/>
      <sz val="9"/>
    </font>
    <font>
      <name val="Calibri"/>
      <b val="1"/>
      <color rgb="00DC2626"/>
      <sz val="10"/>
    </font>
    <font>
      <name val="Calibri"/>
      <color rgb="001E293B"/>
      <sz val="9"/>
    </font>
  </fonts>
  <fills count="10">
    <fill>
      <patternFill/>
    </fill>
    <fill>
      <patternFill patternType="gray125"/>
    </fill>
    <fill>
      <patternFill patternType="solid">
        <fgColor rgb="00E0F2FE"/>
      </patternFill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  <fill>
      <patternFill patternType="solid">
        <fgColor rgb="000E7490"/>
      </patternFill>
    </fill>
    <fill>
      <patternFill patternType="solid">
        <fgColor rgb="00F0FDFA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7" borderId="0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left" vertical="center"/>
    </xf>
    <xf numFmtId="165" fontId="3" fillId="8" borderId="1" applyAlignment="1" pivotButton="0" quotePrefix="0" xfId="0">
      <alignment horizontal="right" vertical="center"/>
    </xf>
    <xf numFmtId="0" fontId="6" fillId="6" borderId="1" applyAlignment="1" pivotButton="0" quotePrefix="0" xfId="0">
      <alignment horizontal="left" vertical="center"/>
    </xf>
    <xf numFmtId="167" fontId="3" fillId="8" borderId="1" applyAlignment="1" pivotButton="0" quotePrefix="0" xfId="0">
      <alignment horizontal="right" vertical="center"/>
    </xf>
    <xf numFmtId="0" fontId="7" fillId="7" borderId="1" applyAlignment="1" pivotButton="0" quotePrefix="0" xfId="0">
      <alignment horizontal="center" vertical="center" wrapText="1"/>
    </xf>
    <xf numFmtId="0" fontId="7" fillId="7" borderId="1" pivotButton="0" quotePrefix="0" xfId="0"/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8" fillId="7" borderId="0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3" fillId="8" borderId="1" applyAlignment="1" pivotButton="0" quotePrefix="0" xfId="0">
      <alignment horizontal="center" vertical="center" wrapText="1"/>
    </xf>
    <xf numFmtId="0" fontId="9" fillId="5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left" vertical="center"/>
    </xf>
    <xf numFmtId="167" fontId="3" fillId="8" borderId="1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top" wrapText="1"/>
    </xf>
    <xf numFmtId="0" fontId="5" fillId="5" borderId="1" applyAlignment="1" pivotButton="0" quotePrefix="0" xfId="0">
      <alignment horizontal="center" vertical="center" wrapText="1"/>
    </xf>
    <xf numFmtId="0" fontId="11" fillId="5" borderId="1" applyAlignment="1" pivotButton="0" quotePrefix="0" xfId="0">
      <alignment horizontal="left" vertical="top" wrapText="1"/>
    </xf>
    <xf numFmtId="0" fontId="5" fillId="6" borderId="1" applyAlignment="1" pivotButton="0" quotePrefix="0" xfId="0">
      <alignment horizontal="center" vertical="center" wrapText="1"/>
    </xf>
    <xf numFmtId="0" fontId="11" fillId="6" borderId="1" applyAlignment="1" pivotButton="0" quotePrefix="0" xfId="0">
      <alignment horizontal="left" vertical="top" wrapText="1"/>
    </xf>
    <xf numFmtId="0" fontId="7" fillId="7" borderId="1" applyAlignment="1" pivotButton="0" quotePrefix="0" xfId="0">
      <alignment horizontal="left" vertical="center"/>
    </xf>
    <xf numFmtId="0" fontId="11" fillId="9" borderId="1" applyAlignment="1" pivotButton="0" quotePrefix="0" xfId="0">
      <alignment horizontal="left" vertical="top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8" borderId="1" applyAlignment="1" pivotButton="0" quotePrefix="0" xfId="0">
      <alignment horizontal="right" vertical="center"/>
    </xf>
    <xf numFmtId="167" fontId="3" fillId="8" borderId="1" applyAlignment="1" pivotButton="0" quotePrefix="0" xfId="0">
      <alignment horizontal="right" vertical="center"/>
    </xf>
    <xf numFmtId="167" fontId="3" fillId="8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B45309"/>
        <sz val="10"/>
      </font>
      <fill>
        <patternFill patternType="solid">
          <fgColor rgb="00FEF9C3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Dépôt versé vs Dépôt à restituer par dossier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'Synthèse'!B15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'Synthèse'!$A$16:$A$24</f>
            </numRef>
          </cat>
          <val>
            <numRef>
              <f>'Synthèse'!$B$16:$B$24</f>
            </numRef>
          </val>
        </ser>
        <ser>
          <idx val="1"/>
          <order val="1"/>
          <tx>
            <strRef>
              <f>'Synthèse'!C15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'Synthèse'!$A$16:$A$24</f>
            </numRef>
          </cat>
          <val>
            <numRef>
              <f>'Synthèse'!$C$16:$C$24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Dossier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Retard de restitution par dossier (jours)</a:t>
            </a:r>
          </a:p>
        </rich>
      </tx>
    </title>
    <plotArea>
      <lineChart>
        <grouping val="standard"/>
        <ser>
          <idx val="0"/>
          <order val="0"/>
          <tx>
            <strRef>
              <f>'Synthèse'!D15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'Synthèse'!$A$16:$A$24</f>
            </numRef>
          </cat>
          <val>
            <numRef>
              <f>'Synthèse'!$D$16:$D$24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Dossier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Jours de retard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statuts de dossiers</a:t>
            </a:r>
          </a:p>
        </rich>
      </tx>
    </title>
    <plotArea>
      <pieChart>
        <varyColors val="1"/>
        <ser>
          <idx val="0"/>
          <order val="0"/>
          <tx>
            <strRef>
              <f>'Synthèse'!B27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'Synthèse'!$A$28:$A$30</f>
            </numRef>
          </cat>
          <val>
            <numRef>
              <f>'Synthèse'!$B$28:$B$30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1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72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34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22" customWidth="1" min="3" max="3"/>
    <col width="30" customWidth="1" min="4" max="4"/>
    <col width="16" customWidth="1" min="5" max="5"/>
    <col width="12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5" customWidth="1" min="12" max="12"/>
    <col width="16" customWidth="1" min="13" max="13"/>
    <col width="15" customWidth="1" min="14" max="14"/>
    <col width="16" customWidth="1" min="15" max="15"/>
    <col width="15" customWidth="1" min="16" max="16"/>
    <col width="14" customWidth="1" min="17" max="17"/>
    <col width="14" customWidth="1" min="18" max="18"/>
    <col width="12" customWidth="1" min="19" max="19"/>
    <col width="18" customWidth="1" min="20" max="20"/>
    <col width="18" customWidth="1" min="21" max="21"/>
    <col width="12" customWidth="1" min="22" max="22"/>
    <col width="14" customWidth="1" min="23" max="23"/>
    <col width="22" customWidth="1" min="24" max="24"/>
  </cols>
  <sheetData>
    <row r="1" ht="28" customHeight="1">
      <c r="A1" s="1" t="inlineStr">
        <is>
          <t>Calcul du Dépôt de Garantie à Restituer — Loi du 6 juillet 1989</t>
        </is>
      </c>
    </row>
    <row r="2" ht="36" customHeight="1">
      <c r="A2" s="2" t="inlineStr">
        <is>
          <t>ID Dossier</t>
        </is>
      </c>
      <c r="B2" s="2" t="inlineStr">
        <is>
          <t>Locataire</t>
        </is>
      </c>
      <c r="C2" s="2" t="inlineStr">
        <is>
          <t>Bailleur / SCI</t>
        </is>
      </c>
      <c r="D2" s="2" t="inlineStr">
        <is>
          <t>Adresse du logement</t>
        </is>
      </c>
      <c r="E2" s="2" t="inlineStr">
        <is>
          <t>Ville</t>
        </is>
      </c>
      <c r="F2" s="2" t="inlineStr">
        <is>
          <t>Type de bail</t>
        </is>
      </c>
      <c r="G2" s="2" t="inlineStr">
        <is>
          <t>Date d'entrée</t>
        </is>
      </c>
      <c r="H2" s="2" t="inlineStr">
        <is>
          <t>Date de sortie</t>
        </is>
      </c>
      <c r="I2" s="2" t="inlineStr">
        <is>
          <t>Loyer mensuel (€)</t>
        </is>
      </c>
      <c r="J2" s="2" t="inlineStr">
        <is>
          <t>Charges mensuelles (€)</t>
        </is>
      </c>
      <c r="K2" s="2" t="inlineStr">
        <is>
          <t>Dépôt versé (€)</t>
        </is>
      </c>
      <c r="L2" s="2" t="inlineStr">
        <is>
          <t>Dépôt légal attendu (€)</t>
        </is>
      </c>
      <c r="M2" s="2" t="inlineStr">
        <is>
          <t>Solde loyers impayés (€)</t>
        </is>
      </c>
      <c r="N2" s="2" t="inlineStr">
        <is>
          <t>Charges impayées (€)</t>
        </is>
      </c>
      <c r="O2" s="2" t="inlineStr">
        <is>
          <t>Remise en état retenue (€)</t>
        </is>
      </c>
      <c r="P2" s="2" t="inlineStr">
        <is>
          <t>Dégâts justifiés (€)</t>
        </is>
      </c>
      <c r="Q2" s="2" t="inlineStr">
        <is>
          <t>Total retenues (€)</t>
        </is>
      </c>
      <c r="R2" s="2" t="inlineStr">
        <is>
          <t>Dépôt à restituer (€)</t>
        </is>
      </c>
      <c r="S2" s="2" t="inlineStr">
        <is>
          <t>Délai légal restitution (jours)</t>
        </is>
      </c>
      <c r="T2" s="2" t="inlineStr">
        <is>
          <t>Date limite restitution</t>
        </is>
      </c>
      <c r="U2" s="2" t="inlineStr">
        <is>
          <t>Restitution effectuée le</t>
        </is>
      </c>
      <c r="V2" s="2" t="inlineStr">
        <is>
          <t>Retard (jours)</t>
        </is>
      </c>
      <c r="W2" s="2" t="inlineStr">
        <is>
          <t>Pénalité de retard (€)</t>
        </is>
      </c>
      <c r="X2" s="2" t="inlineStr">
        <is>
          <t>Statut</t>
        </is>
      </c>
    </row>
    <row r="3" ht="22" customHeight="1">
      <c r="A3" s="3" t="inlineStr">
        <is>
          <t>D001</t>
        </is>
      </c>
      <c r="B3" s="3" t="inlineStr">
        <is>
          <t>Camille Durand</t>
        </is>
      </c>
      <c r="C3" s="3" t="inlineStr">
        <is>
          <t>SCI Les Tilleuls
(SIRET 83241765000018)</t>
        </is>
      </c>
      <c r="D3" s="3" t="inlineStr">
        <is>
          <t>12 rue de la République</t>
        </is>
      </c>
      <c r="E3" s="3" t="inlineStr">
        <is>
          <t>Lyon</t>
        </is>
      </c>
      <c r="F3" s="3" t="inlineStr">
        <is>
          <t>nu</t>
        </is>
      </c>
      <c r="G3" s="43" t="n">
        <v>46037</v>
      </c>
      <c r="H3" s="43" t="n">
        <v>46142</v>
      </c>
      <c r="I3" s="44" t="n">
        <v>850</v>
      </c>
      <c r="J3" s="44" t="n">
        <v>110</v>
      </c>
      <c r="K3" s="44" t="n">
        <v>850</v>
      </c>
      <c r="L3" s="45">
        <f>IF(F3="nu",I3,I3*2)</f>
        <v/>
      </c>
      <c r="M3" s="44" t="n">
        <v>0</v>
      </c>
      <c r="N3" s="44" t="n">
        <v>0</v>
      </c>
      <c r="O3" s="44" t="n">
        <v>0</v>
      </c>
      <c r="P3" s="44" t="n">
        <v>0</v>
      </c>
      <c r="Q3" s="45">
        <f>SUM(M3:P3)</f>
        <v/>
      </c>
      <c r="R3" s="45">
        <f>MAX(0,K3-Q3)</f>
        <v/>
      </c>
      <c r="S3" s="46">
        <f>IF(Q3=0,30,60)</f>
        <v/>
      </c>
      <c r="T3" s="47">
        <f>IF(H3="","",H3+S3)</f>
        <v/>
      </c>
      <c r="U3" s="43" t="n">
        <v>46172</v>
      </c>
      <c r="V3" s="46">
        <f>IF(U3="","",MAX(0,U3-T3))</f>
        <v/>
      </c>
      <c r="W3" s="45">
        <f>IF(V3="",0,V3*10)</f>
        <v/>
      </c>
      <c r="X3" s="9">
        <f>IF(R3=0,"A restituer intégralement",IF(R3&lt;K3,"Restitution partielle","A vérifier"))</f>
        <v/>
      </c>
    </row>
    <row r="4" ht="22" customHeight="1">
      <c r="A4" s="3" t="inlineStr">
        <is>
          <t>D002</t>
        </is>
      </c>
      <c r="B4" s="3" t="inlineStr">
        <is>
          <t>Julien Moreau</t>
        </is>
      </c>
      <c r="C4" s="3" t="inlineStr">
        <is>
          <t>Pierre Fontaine</t>
        </is>
      </c>
      <c r="D4" s="3" t="inlineStr">
        <is>
          <t>8 avenue Victor Hugo</t>
        </is>
      </c>
      <c r="E4" s="3" t="inlineStr">
        <is>
          <t>Paris</t>
        </is>
      </c>
      <c r="F4" s="3" t="inlineStr">
        <is>
          <t>meublé</t>
        </is>
      </c>
      <c r="G4" s="43" t="n">
        <v>46054</v>
      </c>
      <c r="H4" s="43" t="n">
        <v>46173</v>
      </c>
      <c r="I4" s="44" t="n">
        <v>1200</v>
      </c>
      <c r="J4" s="44" t="n">
        <v>150</v>
      </c>
      <c r="K4" s="44" t="n">
        <v>2400</v>
      </c>
      <c r="L4" s="48">
        <f>IF(F4="nu",I4,I4*2)</f>
        <v/>
      </c>
      <c r="M4" s="44" t="n">
        <v>200</v>
      </c>
      <c r="N4" s="44" t="n">
        <v>0</v>
      </c>
      <c r="O4" s="44" t="n">
        <v>150</v>
      </c>
      <c r="P4" s="44" t="n">
        <v>0</v>
      </c>
      <c r="Q4" s="48">
        <f>SUM(M4:P4)</f>
        <v/>
      </c>
      <c r="R4" s="48">
        <f>MAX(0,K4-Q4)</f>
        <v/>
      </c>
      <c r="S4" s="49">
        <f>IF(Q4=0,30,60)</f>
        <v/>
      </c>
      <c r="T4" s="50">
        <f>IF(H4="","",H4+S4)</f>
        <v/>
      </c>
      <c r="U4" s="43" t="n">
        <v>46208</v>
      </c>
      <c r="V4" s="49">
        <f>IF(U4="","",MAX(0,U4-T4))</f>
        <v/>
      </c>
      <c r="W4" s="48">
        <f>IF(V4="",0,V4*10)</f>
        <v/>
      </c>
      <c r="X4" s="13">
        <f>IF(R4=0,"A restituer intégralement",IF(R4&lt;K4,"Restitution partielle","A vérifier"))</f>
        <v/>
      </c>
    </row>
    <row r="5" ht="22" customHeight="1">
      <c r="A5" s="3" t="inlineStr">
        <is>
          <t>D003</t>
        </is>
      </c>
      <c r="B5" s="3" t="inlineStr">
        <is>
          <t>Sophie Lefèvre</t>
        </is>
      </c>
      <c r="C5" s="3" t="inlineStr">
        <is>
          <t>Marie-Claire Bonnet</t>
        </is>
      </c>
      <c r="D5" s="3" t="inlineStr">
        <is>
          <t>24 cours Gambetta</t>
        </is>
      </c>
      <c r="E5" s="3" t="inlineStr">
        <is>
          <t>Bordeaux</t>
        </is>
      </c>
      <c r="F5" s="3" t="inlineStr">
        <is>
          <t>nu</t>
        </is>
      </c>
      <c r="G5" s="43" t="n">
        <v>46023</v>
      </c>
      <c r="H5" s="43" t="n">
        <v>46112</v>
      </c>
      <c r="I5" s="44" t="n">
        <v>750</v>
      </c>
      <c r="J5" s="44" t="n">
        <v>80</v>
      </c>
      <c r="K5" s="44" t="n">
        <v>750</v>
      </c>
      <c r="L5" s="45">
        <f>IF(F5="nu",I5,I5*2)</f>
        <v/>
      </c>
      <c r="M5" s="44" t="n">
        <v>0</v>
      </c>
      <c r="N5" s="44" t="n">
        <v>0</v>
      </c>
      <c r="O5" s="44" t="n">
        <v>320</v>
      </c>
      <c r="P5" s="44" t="n">
        <v>200</v>
      </c>
      <c r="Q5" s="45">
        <f>SUM(M5:P5)</f>
        <v/>
      </c>
      <c r="R5" s="45">
        <f>MAX(0,K5-Q5)</f>
        <v/>
      </c>
      <c r="S5" s="46">
        <f>IF(Q5=0,30,60)</f>
        <v/>
      </c>
      <c r="T5" s="47">
        <f>IF(H5="","",H5+S5)</f>
        <v/>
      </c>
      <c r="U5" s="43" t="n">
        <v>46162</v>
      </c>
      <c r="V5" s="46">
        <f>IF(U5="","",MAX(0,U5-T5))</f>
        <v/>
      </c>
      <c r="W5" s="45">
        <f>IF(V5="",0,V5*10)</f>
        <v/>
      </c>
      <c r="X5" s="9">
        <f>IF(R5=0,"A restituer intégralement",IF(R5&lt;K5,"Restitution partielle","A vérifier"))</f>
        <v/>
      </c>
    </row>
    <row r="6" ht="22" customHeight="1">
      <c r="A6" s="3" t="inlineStr">
        <is>
          <t>D004</t>
        </is>
      </c>
      <c r="B6" s="3" t="inlineStr">
        <is>
          <t>Thomas Bernard</t>
        </is>
      </c>
      <c r="C6" s="3" t="inlineStr">
        <is>
          <t>SCI Les Tilleuls
(SIRET 83241765000018)</t>
        </is>
      </c>
      <c r="D6" s="3" t="inlineStr">
        <is>
          <t>15 bd de Strasbourg</t>
        </is>
      </c>
      <c r="E6" s="3" t="inlineStr">
        <is>
          <t>Nantes</t>
        </is>
      </c>
      <c r="F6" s="3" t="inlineStr">
        <is>
          <t>meublé</t>
        </is>
      </c>
      <c r="G6" s="43" t="n">
        <v>46082</v>
      </c>
      <c r="H6" s="43" t="n">
        <v>46188</v>
      </c>
      <c r="I6" s="44" t="n">
        <v>1100</v>
      </c>
      <c r="J6" s="44" t="n">
        <v>130</v>
      </c>
      <c r="K6" s="44" t="n">
        <v>2200</v>
      </c>
      <c r="L6" s="48">
        <f>IF(F6="nu",I6,I6*2)</f>
        <v/>
      </c>
      <c r="M6" s="44" t="n">
        <v>0</v>
      </c>
      <c r="N6" s="44" t="n">
        <v>0</v>
      </c>
      <c r="O6" s="44" t="n">
        <v>0</v>
      </c>
      <c r="P6" s="44" t="n">
        <v>0</v>
      </c>
      <c r="Q6" s="48">
        <f>SUM(M6:P6)</f>
        <v/>
      </c>
      <c r="R6" s="48">
        <f>MAX(0,K6-Q6)</f>
        <v/>
      </c>
      <c r="S6" s="49">
        <f>IF(Q6=0,30,60)</f>
        <v/>
      </c>
      <c r="T6" s="50">
        <f>IF(H6="","",H6+S6)</f>
        <v/>
      </c>
      <c r="U6" s="43" t="n"/>
      <c r="V6" s="49">
        <f>IF(U6="","",MAX(0,U6-T6))</f>
        <v/>
      </c>
      <c r="W6" s="48">
        <f>IF(V6="",0,V6*10)</f>
        <v/>
      </c>
      <c r="X6" s="13">
        <f>IF(R6=0,"A restituer intégralement",IF(R6&lt;K6,"Restitution partielle","A vérifier"))</f>
        <v/>
      </c>
    </row>
    <row r="7" ht="22" customHeight="1">
      <c r="A7" s="3" t="inlineStr">
        <is>
          <t>D005</t>
        </is>
      </c>
      <c r="B7" s="3" t="inlineStr">
        <is>
          <t>Léa Martin</t>
        </is>
      </c>
      <c r="C7" s="3" t="inlineStr">
        <is>
          <t>Gérard Vallet</t>
        </is>
      </c>
      <c r="D7" s="3" t="inlineStr">
        <is>
          <t>3 rue du Faubourg</t>
        </is>
      </c>
      <c r="E7" s="3" t="inlineStr">
        <is>
          <t>Lyon</t>
        </is>
      </c>
      <c r="F7" s="3" t="inlineStr">
        <is>
          <t>nu</t>
        </is>
      </c>
      <c r="G7" s="43" t="n">
        <v>46068</v>
      </c>
      <c r="H7" s="43" t="n">
        <v>46157</v>
      </c>
      <c r="I7" s="44" t="n">
        <v>680</v>
      </c>
      <c r="J7" s="44" t="n">
        <v>90</v>
      </c>
      <c r="K7" s="44" t="n">
        <v>680</v>
      </c>
      <c r="L7" s="45">
        <f>IF(F7="nu",I7,I7*2)</f>
        <v/>
      </c>
      <c r="M7" s="44" t="n">
        <v>680</v>
      </c>
      <c r="N7" s="44" t="n">
        <v>0</v>
      </c>
      <c r="O7" s="44" t="n">
        <v>150</v>
      </c>
      <c r="P7" s="44" t="n">
        <v>100</v>
      </c>
      <c r="Q7" s="45">
        <f>SUM(M7:P7)</f>
        <v/>
      </c>
      <c r="R7" s="45">
        <f>MAX(0,K7-Q7)</f>
        <v/>
      </c>
      <c r="S7" s="46">
        <f>IF(Q7=0,30,60)</f>
        <v/>
      </c>
      <c r="T7" s="47">
        <f>IF(H7="","",H7+S7)</f>
        <v/>
      </c>
      <c r="U7" s="43" t="n">
        <v>46223</v>
      </c>
      <c r="V7" s="46">
        <f>IF(U7="","",MAX(0,U7-T7))</f>
        <v/>
      </c>
      <c r="W7" s="45">
        <f>IF(V7="",0,V7*10)</f>
        <v/>
      </c>
      <c r="X7" s="9">
        <f>IF(R7=0,"A restituer intégralement",IF(R7&lt;K7,"Restitution partielle","A vérifier"))</f>
        <v/>
      </c>
    </row>
    <row r="8" ht="22" customHeight="1">
      <c r="A8" s="3" t="inlineStr">
        <is>
          <t>D006</t>
        </is>
      </c>
      <c r="B8" s="3" t="inlineStr">
        <is>
          <t>Nicolas Petit</t>
        </is>
      </c>
      <c r="C8" s="3" t="inlineStr">
        <is>
          <t>Isabelle Courtois</t>
        </is>
      </c>
      <c r="D8" s="3" t="inlineStr">
        <is>
          <t>45 allée des Roses</t>
        </is>
      </c>
      <c r="E8" s="3" t="inlineStr">
        <is>
          <t>Paris</t>
        </is>
      </c>
      <c r="F8" s="3" t="inlineStr">
        <is>
          <t>meublé</t>
        </is>
      </c>
      <c r="G8" s="43" t="n">
        <v>46023</v>
      </c>
      <c r="H8" s="43" t="n">
        <v>46142</v>
      </c>
      <c r="I8" s="44" t="n">
        <v>950</v>
      </c>
      <c r="J8" s="44" t="n">
        <v>120</v>
      </c>
      <c r="K8" s="44" t="n">
        <v>1900</v>
      </c>
      <c r="L8" s="48">
        <f>IF(F8="nu",I8,I8*2)</f>
        <v/>
      </c>
      <c r="M8" s="44" t="n">
        <v>0</v>
      </c>
      <c r="N8" s="44" t="n">
        <v>80</v>
      </c>
      <c r="O8" s="44" t="n">
        <v>450</v>
      </c>
      <c r="P8" s="44" t="n">
        <v>300</v>
      </c>
      <c r="Q8" s="48">
        <f>SUM(M8:P8)</f>
        <v/>
      </c>
      <c r="R8" s="48">
        <f>MAX(0,K8-Q8)</f>
        <v/>
      </c>
      <c r="S8" s="49">
        <f>IF(Q8=0,30,60)</f>
        <v/>
      </c>
      <c r="T8" s="50">
        <f>IF(H8="","",H8+S8)</f>
        <v/>
      </c>
      <c r="U8" s="43" t="n">
        <v>46218</v>
      </c>
      <c r="V8" s="49">
        <f>IF(U8="","",MAX(0,U8-T8))</f>
        <v/>
      </c>
      <c r="W8" s="48">
        <f>IF(V8="",0,V8*10)</f>
        <v/>
      </c>
      <c r="X8" s="13">
        <f>IF(R8=0,"A restituer intégralement",IF(R8&lt;K8,"Restitution partielle","A vérifier"))</f>
        <v/>
      </c>
    </row>
    <row r="9" ht="22" customHeight="1">
      <c r="A9" s="3" t="inlineStr">
        <is>
          <t>D007</t>
        </is>
      </c>
      <c r="B9" s="3" t="inlineStr">
        <is>
          <t>Émilie Rousseau</t>
        </is>
      </c>
      <c r="C9" s="3" t="inlineStr">
        <is>
          <t>Pierre Fontaine</t>
        </is>
      </c>
      <c r="D9" s="3" t="inlineStr">
        <is>
          <t>7 impasse du Moulin</t>
        </is>
      </c>
      <c r="E9" s="3" t="inlineStr">
        <is>
          <t>Bordeaux</t>
        </is>
      </c>
      <c r="F9" s="3" t="inlineStr">
        <is>
          <t>nu</t>
        </is>
      </c>
      <c r="G9" s="43" t="n">
        <v>46096</v>
      </c>
      <c r="H9" s="43" t="n">
        <v>46203</v>
      </c>
      <c r="I9" s="44" t="n">
        <v>650</v>
      </c>
      <c r="J9" s="44" t="n">
        <v>85</v>
      </c>
      <c r="K9" s="44" t="n">
        <v>650</v>
      </c>
      <c r="L9" s="45">
        <f>IF(F9="nu",I9,I9*2)</f>
        <v/>
      </c>
      <c r="M9" s="44" t="n">
        <v>0</v>
      </c>
      <c r="N9" s="44" t="n">
        <v>0</v>
      </c>
      <c r="O9" s="44" t="n">
        <v>0</v>
      </c>
      <c r="P9" s="44" t="n">
        <v>0</v>
      </c>
      <c r="Q9" s="45">
        <f>SUM(M9:P9)</f>
        <v/>
      </c>
      <c r="R9" s="45">
        <f>MAX(0,K9-Q9)</f>
        <v/>
      </c>
      <c r="S9" s="46">
        <f>IF(Q9=0,30,60)</f>
        <v/>
      </c>
      <c r="T9" s="47">
        <f>IF(H9="","",H9+S9)</f>
        <v/>
      </c>
      <c r="U9" s="43" t="n">
        <v>46233</v>
      </c>
      <c r="V9" s="46">
        <f>IF(U9="","",MAX(0,U9-T9))</f>
        <v/>
      </c>
      <c r="W9" s="45">
        <f>IF(V9="",0,V9*10)</f>
        <v/>
      </c>
      <c r="X9" s="9">
        <f>IF(R9=0,"A restituer intégralement",IF(R9&lt;K9,"Restitution partielle","A vérifier"))</f>
        <v/>
      </c>
    </row>
    <row r="10" ht="22" customHeight="1">
      <c r="A10" s="3" t="inlineStr">
        <is>
          <t>D008</t>
        </is>
      </c>
      <c r="B10" s="3" t="inlineStr">
        <is>
          <t>Antoine Garcia</t>
        </is>
      </c>
      <c r="C10" s="3" t="inlineStr">
        <is>
          <t>Gérard Vallet</t>
        </is>
      </c>
      <c r="D10" s="3" t="inlineStr">
        <is>
          <t>22 rue Nationale</t>
        </is>
      </c>
      <c r="E10" s="3" t="inlineStr">
        <is>
          <t>Nantes</t>
        </is>
      </c>
      <c r="F10" s="3" t="inlineStr">
        <is>
          <t>meublé</t>
        </is>
      </c>
      <c r="G10" s="43" t="n">
        <v>46054</v>
      </c>
      <c r="H10" s="43" t="n">
        <v>46173</v>
      </c>
      <c r="I10" s="44" t="n">
        <v>1050</v>
      </c>
      <c r="J10" s="44" t="n">
        <v>100</v>
      </c>
      <c r="K10" s="44" t="n">
        <v>2100</v>
      </c>
      <c r="L10" s="48">
        <f>IF(F10="nu",I10,I10*2)</f>
        <v/>
      </c>
      <c r="M10" s="44" t="n">
        <v>0</v>
      </c>
      <c r="N10" s="44" t="n">
        <v>0</v>
      </c>
      <c r="O10" s="44" t="n">
        <v>200</v>
      </c>
      <c r="P10" s="44" t="n">
        <v>180</v>
      </c>
      <c r="Q10" s="48">
        <f>SUM(M10:P10)</f>
        <v/>
      </c>
      <c r="R10" s="48">
        <f>MAX(0,K10-Q10)</f>
        <v/>
      </c>
      <c r="S10" s="49">
        <f>IF(Q10=0,30,60)</f>
        <v/>
      </c>
      <c r="T10" s="50">
        <f>IF(H10="","",H10+S10)</f>
        <v/>
      </c>
      <c r="U10" s="43" t="n">
        <v>46213</v>
      </c>
      <c r="V10" s="49">
        <f>IF(U10="","",MAX(0,U10-T10))</f>
        <v/>
      </c>
      <c r="W10" s="48">
        <f>IF(V10="",0,V10*10)</f>
        <v/>
      </c>
      <c r="X10" s="13">
        <f>IF(R10=0,"A restituer intégralement",IF(R10&lt;K10,"Restitution partielle","A vérifier"))</f>
        <v/>
      </c>
    </row>
    <row r="11" ht="22" customHeight="1">
      <c r="A11" s="3" t="inlineStr">
        <is>
          <t>D009</t>
        </is>
      </c>
      <c r="B11" s="3" t="inlineStr">
        <is>
          <t>Claire Dubois</t>
        </is>
      </c>
      <c r="C11" s="3" t="inlineStr">
        <is>
          <t>Marie-Claire Bonnet</t>
        </is>
      </c>
      <c r="D11" s="3" t="inlineStr">
        <is>
          <t>6 place du Marché</t>
        </is>
      </c>
      <c r="E11" s="3" t="inlineStr">
        <is>
          <t>Lyon</t>
        </is>
      </c>
      <c r="F11" s="3" t="inlineStr">
        <is>
          <t>nu</t>
        </is>
      </c>
      <c r="G11" s="43" t="n">
        <v>46113</v>
      </c>
      <c r="H11" s="43" t="n">
        <v>46218</v>
      </c>
      <c r="I11" s="44" t="n">
        <v>780</v>
      </c>
      <c r="J11" s="44" t="n">
        <v>95</v>
      </c>
      <c r="K11" s="44" t="n">
        <v>780</v>
      </c>
      <c r="L11" s="45">
        <f>IF(F11="nu",I11,I11*2)</f>
        <v/>
      </c>
      <c r="M11" s="44" t="n">
        <v>390</v>
      </c>
      <c r="N11" s="44" t="n">
        <v>95</v>
      </c>
      <c r="O11" s="44" t="n">
        <v>0</v>
      </c>
      <c r="P11" s="44" t="n">
        <v>0</v>
      </c>
      <c r="Q11" s="45">
        <f>SUM(M11:P11)</f>
        <v/>
      </c>
      <c r="R11" s="45">
        <f>MAX(0,K11-Q11)</f>
        <v/>
      </c>
      <c r="S11" s="46">
        <f>IF(Q11=0,30,60)</f>
        <v/>
      </c>
      <c r="T11" s="47">
        <f>IF(H11="","",H11+S11)</f>
        <v/>
      </c>
      <c r="U11" s="43" t="n"/>
      <c r="V11" s="46">
        <f>IF(U11="","",MAX(0,U11-T11))</f>
        <v/>
      </c>
      <c r="W11" s="45">
        <f>IF(V11="",0,V11*10)</f>
        <v/>
      </c>
      <c r="X11" s="9">
        <f>IF(R11=0,"A restituer intégralement",IF(R11&lt;K11,"Restitution partielle","A vérifier"))</f>
        <v/>
      </c>
    </row>
  </sheetData>
  <mergeCells count="1">
    <mergeCell ref="A1:X1"/>
  </mergeCells>
  <conditionalFormatting sqref="X3:X11">
    <cfRule type="expression" priority="1" dxfId="0" stopIfTrue="1">
      <formula>$X3="A restituer intégralement"</formula>
    </cfRule>
    <cfRule type="expression" priority="2" dxfId="1" stopIfTrue="1">
      <formula>$X3="Restitution partielle"</formula>
    </cfRule>
    <cfRule type="expression" priority="3" dxfId="2" stopIfTrue="1">
      <formula>$X3="A vérifier"</formula>
    </cfRule>
  </conditionalFormatting>
  <conditionalFormatting sqref="V3:V11">
    <cfRule type="expression" priority="4" dxfId="2" stopIfTrue="1">
      <formula>$V3&gt;0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30" customWidth="1" min="3" max="3"/>
    <col width="2" customWidth="1" min="4" max="4"/>
    <col width="2" customWidth="1" min="5" max="5"/>
  </cols>
  <sheetData>
    <row r="1" ht="32" customHeight="1">
      <c r="A1" s="14" t="inlineStr">
        <is>
          <t>Tableau de bord — Dépôts de garantie</t>
        </is>
      </c>
    </row>
    <row r="2" ht="28" customHeight="1">
      <c r="A2" s="2" t="inlineStr">
        <is>
          <t>Indicateur</t>
        </is>
      </c>
      <c r="B2" s="2" t="inlineStr">
        <is>
          <t>Valeur</t>
        </is>
      </c>
      <c r="C2" s="2" t="inlineStr">
        <is>
          <t>Formule / source</t>
        </is>
      </c>
    </row>
    <row r="3" ht="20" customHeight="1">
      <c r="A3" s="15" t="inlineStr">
        <is>
          <t>Nombre total de dossiers</t>
        </is>
      </c>
      <c r="B3" s="16">
        <f>COUNTA(Cas_locataires!A3:A11)</f>
        <v/>
      </c>
      <c r="C3" s="17" t="inlineStr">
        <is>
          <t>Dossiers saisis (col. A)</t>
        </is>
      </c>
    </row>
    <row r="4" ht="20" customHeight="1">
      <c r="A4" s="18" t="inlineStr">
        <is>
          <t>Dépôt total versé (€)</t>
        </is>
      </c>
      <c r="B4" s="51">
        <f>SUM(Cas_locataires!K3:K11)</f>
        <v/>
      </c>
      <c r="C4" s="20" t="inlineStr">
        <is>
          <t>Somme col. Dépôt versé</t>
        </is>
      </c>
    </row>
    <row r="5" ht="20" customHeight="1">
      <c r="A5" s="15" t="inlineStr">
        <is>
          <t>Total à restituer (€)</t>
        </is>
      </c>
      <c r="B5" s="51">
        <f>SUM(Cas_locataires!R3:R11)</f>
        <v/>
      </c>
      <c r="C5" s="17" t="inlineStr">
        <is>
          <t>Somme col. Dépôt à restituer</t>
        </is>
      </c>
    </row>
    <row r="6" ht="20" customHeight="1">
      <c r="A6" s="18" t="inlineStr">
        <is>
          <t>Total des retenues (€)</t>
        </is>
      </c>
      <c r="B6" s="51">
        <f>SUM(Cas_locataires!Q3:Q11)</f>
        <v/>
      </c>
      <c r="C6" s="20" t="inlineStr">
        <is>
          <t>Somme col. Total retenues</t>
        </is>
      </c>
    </row>
    <row r="7" ht="20" customHeight="1">
      <c r="A7" s="15" t="inlineStr">
        <is>
          <t>Montant moyen à restituer (€)</t>
        </is>
      </c>
      <c r="B7" s="51">
        <f>IFERROR(AVERAGE(Cas_locataires!R3:R11),0)</f>
        <v/>
      </c>
      <c r="C7" s="17" t="inlineStr">
        <is>
          <t>Moyenne col. Dépôt à restituer</t>
        </is>
      </c>
    </row>
    <row r="8" ht="20" customHeight="1">
      <c r="A8" s="18" t="inlineStr">
        <is>
          <t>Nb dossiers restitution intégrale</t>
        </is>
      </c>
      <c r="B8" s="16">
        <f>COUNTIF(Cas_locataires!X3:X11,"A restituer intégralement")</f>
        <v/>
      </c>
      <c r="C8" s="20" t="inlineStr">
        <is>
          <t>COUNTIF statut</t>
        </is>
      </c>
    </row>
    <row r="9" ht="20" customHeight="1">
      <c r="A9" s="15" t="inlineStr">
        <is>
          <t>Nb dossiers restitution partielle</t>
        </is>
      </c>
      <c r="B9" s="16">
        <f>COUNTIF(Cas_locataires!X3:X11,"Restitution partielle")</f>
        <v/>
      </c>
      <c r="C9" s="17" t="inlineStr">
        <is>
          <t>COUNTIF statut</t>
        </is>
      </c>
    </row>
    <row r="10" ht="20" customHeight="1">
      <c r="A10" s="18" t="inlineStr">
        <is>
          <t>Nb dossiers en retard</t>
        </is>
      </c>
      <c r="B10" s="16">
        <f>COUNTIF(Cas_locataires!V3:V11,"&gt;0")</f>
        <v/>
      </c>
      <c r="C10" s="20" t="inlineStr">
        <is>
          <t>COUNTIF retard &gt; 0</t>
        </is>
      </c>
    </row>
    <row r="11" ht="20" customHeight="1">
      <c r="A11" s="15" t="inlineStr">
        <is>
          <t>Total pénalités de retard (€)</t>
        </is>
      </c>
      <c r="B11" s="51">
        <f>SUM(Cas_locataires!W3:W11)</f>
        <v/>
      </c>
      <c r="C11" s="17" t="inlineStr">
        <is>
          <t>Somme col. Pénalités</t>
        </is>
      </c>
    </row>
    <row r="12" ht="20" customHeight="1">
      <c r="A12" s="18" t="inlineStr">
        <is>
          <t>Taux restitution partielle</t>
        </is>
      </c>
      <c r="B12" s="52">
        <f>IFERROR(COUNTIF(Cas_locataires!X3:X11,"Restitution partielle")/COUNTA(Cas_locataires!A3:A11),0)</f>
        <v/>
      </c>
      <c r="C12" s="20" t="inlineStr">
        <is>
          <t>% sur nb dossiers</t>
        </is>
      </c>
    </row>
    <row r="13"/>
    <row r="14"/>
    <row r="15">
      <c r="A15" s="22" t="inlineStr">
        <is>
          <t>Dossier</t>
        </is>
      </c>
      <c r="B15" s="22" t="inlineStr">
        <is>
          <t>Dépôt versé (€)</t>
        </is>
      </c>
      <c r="C15" s="22" t="inlineStr">
        <is>
          <t>Dépôt à restituer (€)</t>
        </is>
      </c>
      <c r="D15" s="22" t="inlineStr">
        <is>
          <t>Retard (jours)</t>
        </is>
      </c>
    </row>
    <row r="16">
      <c r="A16" s="9" t="inlineStr">
        <is>
          <t>D001</t>
        </is>
      </c>
      <c r="B16" s="45">
        <f>Cas_locataires!K3</f>
        <v/>
      </c>
      <c r="C16" s="45">
        <f>Cas_locataires!R3</f>
        <v/>
      </c>
      <c r="D16" s="46">
        <f>IFERROR(Cas_locataires!V3,0)</f>
        <v/>
      </c>
    </row>
    <row r="17">
      <c r="A17" s="13" t="inlineStr">
        <is>
          <t>D002</t>
        </is>
      </c>
      <c r="B17" s="48">
        <f>Cas_locataires!K4</f>
        <v/>
      </c>
      <c r="C17" s="48">
        <f>Cas_locataires!R4</f>
        <v/>
      </c>
      <c r="D17" s="49">
        <f>IFERROR(Cas_locataires!V4,0)</f>
        <v/>
      </c>
    </row>
    <row r="18">
      <c r="A18" s="9" t="inlineStr">
        <is>
          <t>D003</t>
        </is>
      </c>
      <c r="B18" s="45">
        <f>Cas_locataires!K5</f>
        <v/>
      </c>
      <c r="C18" s="45">
        <f>Cas_locataires!R5</f>
        <v/>
      </c>
      <c r="D18" s="46">
        <f>IFERROR(Cas_locataires!V5,0)</f>
        <v/>
      </c>
    </row>
    <row r="19">
      <c r="A19" s="13" t="inlineStr">
        <is>
          <t>D004</t>
        </is>
      </c>
      <c r="B19" s="48">
        <f>Cas_locataires!K6</f>
        <v/>
      </c>
      <c r="C19" s="48">
        <f>Cas_locataires!R6</f>
        <v/>
      </c>
      <c r="D19" s="49">
        <f>IFERROR(Cas_locataires!V6,0)</f>
        <v/>
      </c>
    </row>
    <row r="20">
      <c r="A20" s="9" t="inlineStr">
        <is>
          <t>D005</t>
        </is>
      </c>
      <c r="B20" s="45">
        <f>Cas_locataires!K7</f>
        <v/>
      </c>
      <c r="C20" s="45">
        <f>Cas_locataires!R7</f>
        <v/>
      </c>
      <c r="D20" s="46">
        <f>IFERROR(Cas_locataires!V7,0)</f>
        <v/>
      </c>
    </row>
    <row r="21">
      <c r="A21" s="13" t="inlineStr">
        <is>
          <t>D006</t>
        </is>
      </c>
      <c r="B21" s="48">
        <f>Cas_locataires!K8</f>
        <v/>
      </c>
      <c r="C21" s="48">
        <f>Cas_locataires!R8</f>
        <v/>
      </c>
      <c r="D21" s="49">
        <f>IFERROR(Cas_locataires!V8,0)</f>
        <v/>
      </c>
    </row>
    <row r="22">
      <c r="A22" s="9" t="inlineStr">
        <is>
          <t>D007</t>
        </is>
      </c>
      <c r="B22" s="45">
        <f>Cas_locataires!K9</f>
        <v/>
      </c>
      <c r="C22" s="45">
        <f>Cas_locataires!R9</f>
        <v/>
      </c>
      <c r="D22" s="46">
        <f>IFERROR(Cas_locataires!V9,0)</f>
        <v/>
      </c>
    </row>
    <row r="23">
      <c r="A23" s="13" t="inlineStr">
        <is>
          <t>D008</t>
        </is>
      </c>
      <c r="B23" s="48">
        <f>Cas_locataires!K10</f>
        <v/>
      </c>
      <c r="C23" s="48">
        <f>Cas_locataires!R10</f>
        <v/>
      </c>
      <c r="D23" s="49">
        <f>IFERROR(Cas_locataires!V10,0)</f>
        <v/>
      </c>
    </row>
    <row r="24">
      <c r="A24" s="9" t="inlineStr">
        <is>
          <t>D009</t>
        </is>
      </c>
      <c r="B24" s="45">
        <f>Cas_locataires!K11</f>
        <v/>
      </c>
      <c r="C24" s="45">
        <f>Cas_locataires!R11</f>
        <v/>
      </c>
      <c r="D24" s="46">
        <f>IFERROR(Cas_locataires!V11,0)</f>
        <v/>
      </c>
    </row>
    <row r="25"/>
    <row r="26"/>
    <row r="27">
      <c r="A27" s="23" t="inlineStr">
        <is>
          <t>Statut</t>
        </is>
      </c>
      <c r="B27" s="23" t="inlineStr">
        <is>
          <t>Nombre</t>
        </is>
      </c>
    </row>
    <row r="28">
      <c r="A28" s="24" t="inlineStr">
        <is>
          <t>A restituer intégralement</t>
        </is>
      </c>
      <c r="B28" s="25">
        <f>COUNTIF(Cas_locataires!X3:X11,"A restituer intégralement")</f>
        <v/>
      </c>
    </row>
    <row r="29">
      <c r="A29" s="24" t="inlineStr">
        <is>
          <t>Restitution partielle</t>
        </is>
      </c>
      <c r="B29" s="25">
        <f>COUNTIF(Cas_locataires!X3:X11,"Restitution partielle")</f>
        <v/>
      </c>
    </row>
    <row r="30">
      <c r="A30" s="24" t="inlineStr">
        <is>
          <t>A vérifier</t>
        </is>
      </c>
      <c r="B30" s="25">
        <f>COUNTIF(Cas_locataires!X3:X11,"A vérifier")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2" customWidth="1" min="1" max="1"/>
    <col width="12" customWidth="1" min="2" max="2"/>
    <col width="56" customWidth="1" min="3" max="3"/>
  </cols>
  <sheetData>
    <row r="1" ht="28" customHeight="1">
      <c r="A1" s="26" t="inlineStr">
        <is>
          <t>Référentiel des paramètres légaux — Dépôt de garantie</t>
        </is>
      </c>
    </row>
    <row r="2" ht="28" customHeight="1">
      <c r="A2" s="2" t="inlineStr">
        <is>
          <t>Paramètre</t>
        </is>
      </c>
      <c r="B2" s="2" t="inlineStr">
        <is>
          <t>Valeur</t>
        </is>
      </c>
      <c r="C2" s="2" t="inlineStr">
        <is>
          <t>Commentaire</t>
        </is>
      </c>
    </row>
    <row r="3" ht="20" customHeight="1">
      <c r="A3" s="27" t="inlineStr">
        <is>
          <t>Bail nu — dépôt légal max (mois de loyer)</t>
        </is>
      </c>
      <c r="B3" s="28" t="n">
        <v>1</v>
      </c>
      <c r="C3" s="29" t="inlineStr">
        <is>
          <t>Art. 22 loi 89-462 : 1 mois de loyer hors charges</t>
        </is>
      </c>
    </row>
    <row r="4" ht="20" customHeight="1">
      <c r="A4" s="27" t="inlineStr">
        <is>
          <t>Bail meublé — dépôt légal max (mois de loyer)</t>
        </is>
      </c>
      <c r="B4" s="28" t="n">
        <v>2</v>
      </c>
      <c r="C4" s="30" t="inlineStr">
        <is>
          <t>Art. 22 loi 89-462 : 2 mois de loyer hors charges</t>
        </is>
      </c>
    </row>
    <row r="5" ht="20" customHeight="1">
      <c r="A5" s="27" t="inlineStr">
        <is>
          <t>Délai restitution si conforme (jours)</t>
        </is>
      </c>
      <c r="B5" s="28" t="n">
        <v>30</v>
      </c>
      <c r="C5" s="29" t="inlineStr">
        <is>
          <t>État des lieux de sortie conforme à l'entrée</t>
        </is>
      </c>
    </row>
    <row r="6" ht="20" customHeight="1">
      <c r="A6" s="27" t="inlineStr">
        <is>
          <t>Délai restitution si retenues (jours)</t>
        </is>
      </c>
      <c r="B6" s="28" t="n">
        <v>60</v>
      </c>
      <c r="C6" s="30" t="inlineStr">
        <is>
          <t>Différences constatées entre états des lieux</t>
        </is>
      </c>
    </row>
    <row r="7" ht="20" customHeight="1">
      <c r="A7" s="27" t="inlineStr">
        <is>
          <t>Pénalité journalière de retard (€)</t>
        </is>
      </c>
      <c r="B7" s="28" t="n">
        <v>10</v>
      </c>
      <c r="C7" s="29" t="inlineStr">
        <is>
          <t>Art. 22 : majoration 10 % par mois de retard (simplifié ici en €/jour)</t>
        </is>
      </c>
    </row>
    <row r="8" ht="20" customHeight="1">
      <c r="A8" s="27" t="inlineStr">
        <is>
          <t>Seuil alerte litige (€)</t>
        </is>
      </c>
      <c r="B8" s="28" t="n">
        <v>500</v>
      </c>
      <c r="C8" s="30" t="inlineStr">
        <is>
          <t>Au-delà, recommander conciliation ou tribunal</t>
        </is>
      </c>
    </row>
    <row r="9" ht="20" customHeight="1">
      <c r="A9" s="27" t="inlineStr">
        <is>
          <t>Taux intérêt légal 2026</t>
        </is>
      </c>
      <c r="B9" s="53" t="n">
        <v>0.05</v>
      </c>
      <c r="C9" s="29" t="inlineStr">
        <is>
          <t>Taux légal 2026 (indicatif — cf. arrêté annuel)</t>
        </is>
      </c>
    </row>
    <row r="10" ht="20" customHeight="1">
      <c r="A10" s="27" t="inlineStr">
        <is>
          <t>Délai prescription action locataire (ans)</t>
        </is>
      </c>
      <c r="B10" s="28" t="n">
        <v>3</v>
      </c>
      <c r="C10" s="30" t="inlineStr">
        <is>
          <t>Art. 7-1 loi 89-462 : 3 ans pour agir</t>
        </is>
      </c>
    </row>
    <row r="11"/>
    <row r="12"/>
    <row r="13">
      <c r="A13" s="32" t="inlineStr">
        <is>
          <t>⚠ Rappel légal :</t>
        </is>
      </c>
    </row>
    <row r="14" ht="32" customHeight="1">
      <c r="A14" s="33" t="inlineStr">
        <is>
          <t>Le dépôt de garantie ne peut être confondu avec le loyer ni en tenir lieu. Il doit être restitué dans les délais légaux, sous peine de majoration.</t>
        </is>
      </c>
    </row>
  </sheetData>
  <mergeCells count="2">
    <mergeCell ref="A1:C1"/>
    <mergeCell ref="A14:C1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8" customWidth="1" min="1" max="1"/>
    <col width="20" customWidth="1" min="2" max="2"/>
    <col width="72" customWidth="1" min="3" max="3"/>
  </cols>
  <sheetData>
    <row r="1" ht="32" customHeight="1">
      <c r="A1" s="34" t="inlineStr">
        <is>
          <t>Mode d'emploi — Classeur Dépôt de Garantie</t>
        </is>
      </c>
    </row>
    <row r="2" ht="20" customHeight="1">
      <c r="A2" s="2" t="inlineStr">
        <is>
          <t>FEUILLE</t>
        </is>
      </c>
      <c r="B2" s="35" t="inlineStr">
        <is>
          <t>NOM</t>
        </is>
      </c>
      <c r="C2" s="36" t="inlineStr">
        <is>
          <t>DESCRIPTION</t>
        </is>
      </c>
    </row>
    <row r="3" ht="238" customHeight="1">
      <c r="A3" s="37" t="inlineStr">
        <is>
          <t>1</t>
        </is>
      </c>
      <c r="B3" s="15" t="inlineStr">
        <is>
          <t>Cas_locataires</t>
        </is>
      </c>
      <c r="C3" s="38" t="inlineStr">
        <is>
          <t>Feuille principale de saisie. Chaque ligne = 1 dossier locataire.
Les colonnes en JAUNE PÂLE sont à remplir manuellement.
Les colonnes en VERT CLAIR sont calculées automatiquement.
Colonnes clés :
  • Col. F  : Type de bail (nu / meublé) — détermine le dépôt légal
  • Col. G/H: Dates entrée / sortie — calcul du délai légal
  • Col. K  : Dépôt versé — montant effectivement encaissé
  • Col. L  : Dépôt légal attendu (calculé : 1 ou 2 mois de loyer)
  • Col. M-P: Retenues (loyers, charges, remise en état, dégâts)
  • Col. Q  : Total retenues = somme M:P
  • Col. R  : Dépôt à restituer = MAX(0, K - Q)
  • Col. S  : Délai légal (30 j si conforme, 60 j si retenues)
  • Col. T  : Date limite de restitution = Date sortie + Délai
  • Col. U  : Date de restitution effectuée (saisie manuelle)
  • Col. V  : Retard en jours (calculé si U renseigné)
  • Col. W  : Pénalité de retard = V × 10 €
  • Col. X  : Statut coloré automatiquement</t>
        </is>
      </c>
    </row>
    <row r="4" ht="98" customHeight="1">
      <c r="A4" s="39" t="inlineStr">
        <is>
          <t>2</t>
        </is>
      </c>
      <c r="B4" s="18" t="inlineStr">
        <is>
          <t>Synthèse</t>
        </is>
      </c>
      <c r="C4" s="40" t="inlineStr">
        <is>
          <t>Tableau de bord récapitulatif.
Mis à jour automatiquement à partir de la feuille Cas_locataires.
Contient :
  • Les indicateurs clés (dépôts, retenues, pénalités)
  • Histogramme : dépôt versé vs à restituer par dossier
  • Courbe : jours de retard par dossier
  • Camembert : répartition des statuts</t>
        </is>
      </c>
    </row>
    <row r="5" ht="98" customHeight="1">
      <c r="A5" s="37" t="inlineStr">
        <is>
          <t>3</t>
        </is>
      </c>
      <c r="B5" s="15" t="inlineStr">
        <is>
          <t>Référentiel</t>
        </is>
      </c>
      <c r="C5" s="38" t="inlineStr">
        <is>
          <t>Table des paramètres légaux modifiables.
Modifier ici pour adapter le classeur à des évolutions législatives.
Paramètres inclus :
  • Dépôt légal max (bail nu = 1 mois, meublé = 2 mois)
  • Délais de restitution (30 j / 60 j)
  • Pénalité journalière de retard
  • Seuil d'alerte litige</t>
        </is>
      </c>
    </row>
    <row r="6" ht="20" customHeight="1">
      <c r="A6" s="39" t="inlineStr">
        <is>
          <t>4</t>
        </is>
      </c>
      <c r="B6" s="18" t="inlineStr">
        <is>
          <t>Mode d'emploi</t>
        </is>
      </c>
      <c r="C6" s="40" t="inlineStr">
        <is>
          <t>Cette feuille. Guide d'utilisation du classeur.</t>
        </is>
      </c>
    </row>
    <row r="7" ht="98" customHeight="1">
      <c r="A7" s="22" t="inlineStr"/>
      <c r="B7" s="41" t="inlineStr">
        <is>
          <t>BON À SAVOIR</t>
        </is>
      </c>
      <c r="C7" s="42" t="inlineStr">
        <is>
          <t>• Loi de référence : Loi n° 89-462 du 6 juillet 1989
• Un dépôt de garantie ne peut pas dépasser 1 mois de loyer HC pour un bail nu
  et 2 mois pour un bail meublé.
• Les retenues doivent être JUSTIFIÉES par des devis ou factures.
• En cas de retard de restitution, le locataire peut saisir la Commission
  Départementale de Conciliation (CDC) puis le juge de proximité.
• Toutes les dates sont au format JJ/MM/AAAA.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2026-06-19T14:19:03Z</dcterms:created>
  <dcterms:modified xmlns:dcterms="http://purl.org/dc/terms/" xmlns:xsi="http://www.w3.org/2001/XMLSchema-instance" xsi:type="dcterms:W3CDTF">2026-06-19T14:19:03Z</dcterms:modified>
</cp:coreProperties>
</file>