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_Location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 ##0,00 €"/>
    <numFmt numFmtId="166" formatCode="# ##0"/>
  </numFmts>
  <fonts count="10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0"/>
    </font>
    <font>
      <b val="1"/>
      <color rgb="00FFFFFF"/>
      <sz val="10"/>
    </font>
    <font>
      <b val="1"/>
      <color rgb="00FFFFFF"/>
    </font>
    <font>
      <b val="1"/>
      <color rgb="00FFFFFF"/>
      <sz val="12"/>
    </font>
    <font>
      <b val="1"/>
      <sz val="10"/>
    </font>
    <font>
      <b val="1"/>
      <color rgb="0016A34A"/>
      <sz val="11"/>
    </font>
    <font>
      <b val="1"/>
      <color rgb="000E7490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E7490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2" borderId="1" pivotButton="0" quotePrefix="0" xfId="0"/>
    <xf numFmtId="165" fontId="5" fillId="2" borderId="1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0" fontId="7" fillId="5" borderId="1" applyAlignment="1" pivotButton="0" quotePrefix="0" xfId="0">
      <alignment horizontal="left" vertical="center"/>
    </xf>
    <xf numFmtId="165" fontId="8" fillId="5" borderId="1" applyAlignment="1" pivotButton="0" quotePrefix="0" xfId="0">
      <alignment horizontal="right" vertical="center"/>
    </xf>
    <xf numFmtId="0" fontId="0" fillId="5" borderId="0" pivotButton="0" quotePrefix="0" xfId="0"/>
    <xf numFmtId="0" fontId="7" fillId="6" borderId="1" applyAlignment="1" pivotButton="0" quotePrefix="0" xfId="0">
      <alignment horizontal="left" vertical="center"/>
    </xf>
    <xf numFmtId="165" fontId="8" fillId="6" borderId="1" applyAlignment="1" pivotButton="0" quotePrefix="0" xfId="0">
      <alignment horizontal="right" vertical="center"/>
    </xf>
    <xf numFmtId="0" fontId="0" fillId="6" borderId="0" pivotButton="0" quotePrefix="0" xfId="0"/>
    <xf numFmtId="166" fontId="8" fillId="5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right" vertical="center"/>
    </xf>
    <xf numFmtId="166" fontId="0" fillId="6" borderId="1" applyAlignment="1" pivotButton="0" quotePrefix="0" xfId="0">
      <alignment horizontal="right" vertical="center"/>
    </xf>
    <xf numFmtId="165" fontId="9" fillId="5" borderId="1" applyAlignment="1" pivotButton="0" quotePrefix="0" xfId="0">
      <alignment horizontal="right" vertical="center"/>
    </xf>
    <xf numFmtId="166" fontId="9" fillId="5" borderId="1" applyAlignment="1" pivotButton="0" quotePrefix="0" xfId="0">
      <alignment horizontal="right" vertical="center"/>
    </xf>
    <xf numFmtId="0" fontId="2" fillId="3" borderId="0" applyAlignment="1" pivotButton="0" quotePrefix="0" xfId="0">
      <alignment horizontal="left" vertical="center" indent="1"/>
    </xf>
    <xf numFmtId="0" fontId="3" fillId="5" borderId="0" applyAlignment="1" pivotButton="0" quotePrefix="0" xfId="0">
      <alignment horizontal="left" vertical="center" wrapText="1"/>
    </xf>
    <xf numFmtId="0" fontId="3" fillId="6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5" fontId="5" fillId="2" borderId="1" applyAlignment="1" pivotButton="0" quotePrefix="0" xfId="0">
      <alignment horizontal="center" vertical="center" wrapText="1"/>
    </xf>
    <xf numFmtId="165" fontId="8" fillId="5" borderId="1" applyAlignment="1" pivotButton="0" quotePrefix="0" xfId="0">
      <alignment horizontal="right" vertical="center"/>
    </xf>
    <xf numFmtId="165" fontId="8" fillId="6" borderId="1" applyAlignment="1" pivotButton="0" quotePrefix="0" xfId="0">
      <alignment horizontal="right" vertical="center"/>
    </xf>
    <xf numFmtId="166" fontId="8" fillId="5" borderId="1" applyAlignment="1" pivotButton="0" quotePrefix="0" xfId="0">
      <alignment horizontal="right" vertical="center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165" fontId="0" fillId="6" borderId="1" applyAlignment="1" pivotButton="0" quotePrefix="0" xfId="0">
      <alignment horizontal="right" vertical="center"/>
    </xf>
    <xf numFmtId="166" fontId="0" fillId="6" borderId="1" applyAlignment="1" pivotButton="0" quotePrefix="0" xfId="0">
      <alignment horizontal="right" vertical="center"/>
    </xf>
    <xf numFmtId="165" fontId="9" fillId="5" borderId="1" applyAlignment="1" pivotButton="0" quotePrefix="0" xfId="0">
      <alignment horizontal="right" vertical="center"/>
    </xf>
    <xf numFmtId="166" fontId="9" fillId="5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Loyers proratisés HC par type — Juin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'Synthèse'!B12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'Synthèse'!$A$13:$A$14</f>
            </numRef>
          </cat>
          <val>
            <numRef>
              <f>'Synthèse'!$B$13:$B$14</f>
            </numRef>
          </val>
        </ser>
        <ser>
          <idx val="1"/>
          <order val="1"/>
          <tx>
            <strRef>
              <f>'Synthèse'!C12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'Synthèse'!$A$13:$A$14</f>
            </numRef>
          </cat>
          <val>
            <numRef>
              <f>'Synthèse'!$C$13:$C$14</f>
            </numRef>
          </val>
        </ser>
        <ser>
          <idx val="2"/>
          <order val="2"/>
          <tx>
            <strRef>
              <f>'Synthèse'!D12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'Synthèse'!$A$13:$A$14</f>
            </numRef>
          </cat>
          <val>
            <numRef>
              <f>'Synthèse'!$D$13:$D$14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Type de location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0" customWidth="1" min="3" max="3"/>
    <col width="30" customWidth="1" min="4" max="4"/>
    <col width="18" customWidth="1" min="5" max="5"/>
    <col width="16" customWidth="1" min="6" max="6"/>
    <col width="14" customWidth="1" min="7" max="7"/>
    <col width="15" customWidth="1" min="8" max="8"/>
    <col width="16" customWidth="1" min="9" max="9"/>
    <col width="17" customWidth="1" min="10" max="10"/>
    <col width="16" customWidth="1" min="11" max="11"/>
    <col width="14" customWidth="1" min="12" max="12"/>
    <col width="13" customWidth="1" min="13" max="13"/>
    <col width="16" customWidth="1" min="14" max="14"/>
    <col width="17" customWidth="1" min="15" max="15"/>
    <col width="13" customWidth="1" min="16" max="16"/>
    <col width="17" customWidth="1" min="17" max="17"/>
    <col width="16" customWidth="1" min="18" max="18"/>
    <col width="18" customWidth="1" min="19" max="19"/>
    <col width="22" customWidth="1" min="20" max="20"/>
  </cols>
  <sheetData>
    <row r="1" ht="28" customHeight="1">
      <c r="A1" s="1" t="inlineStr">
        <is>
          <t>Calcul du Loyer au Prorata Temporis — Juin 2026</t>
        </is>
      </c>
    </row>
    <row r="2" ht="36" customHeight="1">
      <c r="A2" s="2" t="inlineStr">
        <is>
          <t>ID Bail</t>
        </is>
      </c>
      <c r="B2" s="2" t="inlineStr">
        <is>
          <t>Locataire</t>
        </is>
      </c>
      <c r="C2" s="2" t="inlineStr">
        <is>
          <t>Bailleur</t>
        </is>
      </c>
      <c r="D2" s="2" t="inlineStr">
        <is>
          <t>Adresse du bien</t>
        </is>
      </c>
      <c r="E2" s="2" t="inlineStr">
        <is>
          <t>Ville</t>
        </is>
      </c>
      <c r="F2" s="2" t="inlineStr">
        <is>
          <t>Type de location</t>
        </is>
      </c>
      <c r="G2" s="2" t="inlineStr">
        <is>
          <t>Date de début</t>
        </is>
      </c>
      <c r="H2" s="2" t="inlineStr">
        <is>
          <t>Fin du mois réf.</t>
        </is>
      </c>
      <c r="I2" s="2" t="inlineStr">
        <is>
          <t>Loyer mensuel HC</t>
        </is>
      </c>
      <c r="J2" s="2" t="inlineStr">
        <is>
          <t>Charges mensuelles</t>
        </is>
      </c>
      <c r="K2" s="2" t="inlineStr">
        <is>
          <t>Jour de prise d'effet</t>
        </is>
      </c>
      <c r="L2" s="2" t="inlineStr">
        <is>
          <t>Nb jours du mois</t>
        </is>
      </c>
      <c r="M2" s="2" t="inlineStr">
        <is>
          <t>Jours occupés</t>
        </is>
      </c>
      <c r="N2" s="2" t="inlineStr">
        <is>
          <t>Loyer proratisé HC</t>
        </is>
      </c>
      <c r="O2" s="2" t="inlineStr">
        <is>
          <t>Charges proratisées</t>
        </is>
      </c>
      <c r="P2" s="2" t="inlineStr">
        <is>
          <t>Total dû</t>
        </is>
      </c>
      <c r="Q2" s="2" t="inlineStr">
        <is>
          <t>Dépôt de garantie</t>
        </is>
      </c>
      <c r="R2" s="2" t="inlineStr">
        <is>
          <t>Mode de calcul</t>
        </is>
      </c>
      <c r="S2" s="2" t="inlineStr">
        <is>
          <t>Statut de facturation</t>
        </is>
      </c>
      <c r="T2" s="2" t="inlineStr">
        <is>
          <t>Observations</t>
        </is>
      </c>
    </row>
    <row r="3">
      <c r="A3" s="3" t="inlineStr">
        <is>
          <t>BAIL-001</t>
        </is>
      </c>
      <c r="B3" s="4" t="inlineStr">
        <is>
          <t>Camille Durand</t>
        </is>
      </c>
      <c r="C3" s="4" t="inlineStr">
        <is>
          <t>SCI Les Platanes</t>
        </is>
      </c>
      <c r="D3" s="4" t="inlineStr">
        <is>
          <t>12 rue de la République</t>
        </is>
      </c>
      <c r="E3" s="4" t="inlineStr">
        <is>
          <t>69002 Lyon</t>
        </is>
      </c>
      <c r="F3" s="3" t="inlineStr">
        <is>
          <t>Nu</t>
        </is>
      </c>
      <c r="G3" s="46" t="n">
        <v>46176</v>
      </c>
      <c r="H3" s="46">
        <f>EOMONTH(G3,0)</f>
        <v/>
      </c>
      <c r="I3" s="47" t="n">
        <v>3</v>
      </c>
      <c r="J3" s="47" t="n">
        <v>850</v>
      </c>
      <c r="K3" s="48" t="n">
        <v>90</v>
      </c>
      <c r="L3" s="49">
        <f>DAY(EOMONTH(G3,0))</f>
        <v/>
      </c>
      <c r="M3" s="49">
        <f>L3-K3+1</f>
        <v/>
      </c>
      <c r="N3" s="50">
        <f>IFERROR(I3*M3/L3,0)</f>
        <v/>
      </c>
      <c r="O3" s="50">
        <f>IFERROR(J3*M3/L3,0)</f>
        <v/>
      </c>
      <c r="P3" s="50">
        <f>N3+O3</f>
        <v/>
      </c>
      <c r="Q3" s="50">
        <f>IF(F3="Meublé",I3*2,I3)</f>
        <v/>
      </c>
      <c r="R3" s="3" t="inlineStr">
        <is>
          <t>Au réel</t>
        </is>
      </c>
      <c r="S3" s="3">
        <f>IF(P3&gt;0,"À facturer","Nul")</f>
        <v/>
      </c>
      <c r="T3" s="4" t="inlineStr">
        <is>
          <t>Entrée en cours de mois</t>
        </is>
      </c>
    </row>
    <row r="4">
      <c r="A4" s="10" t="inlineStr">
        <is>
          <t>BAIL-002</t>
        </is>
      </c>
      <c r="B4" s="11" t="inlineStr">
        <is>
          <t>Julien Moreau</t>
        </is>
      </c>
      <c r="C4" s="11" t="inlineStr">
        <is>
          <t>M. Patrick Renaud</t>
        </is>
      </c>
      <c r="D4" s="11" t="inlineStr">
        <is>
          <t>8 avenue Victor Hugo</t>
        </is>
      </c>
      <c r="E4" s="11" t="inlineStr">
        <is>
          <t>75116 Paris</t>
        </is>
      </c>
      <c r="F4" s="10" t="inlineStr">
        <is>
          <t>Meublé</t>
        </is>
      </c>
      <c r="G4" s="51" t="n">
        <v>46188</v>
      </c>
      <c r="H4" s="51">
        <f>EOMONTH(G4,0)</f>
        <v/>
      </c>
      <c r="I4" s="47" t="n">
        <v>15</v>
      </c>
      <c r="J4" s="47" t="n">
        <v>1200</v>
      </c>
      <c r="K4" s="48" t="n">
        <v>130</v>
      </c>
      <c r="L4" s="52">
        <f>DAY(EOMONTH(G4,0))</f>
        <v/>
      </c>
      <c r="M4" s="52">
        <f>L4-K4+1</f>
        <v/>
      </c>
      <c r="N4" s="53">
        <f>IFERROR(I4*M4/L4,0)</f>
        <v/>
      </c>
      <c r="O4" s="53">
        <f>IFERROR(J4*M4/L4,0)</f>
        <v/>
      </c>
      <c r="P4" s="53">
        <f>N4+O4</f>
        <v/>
      </c>
      <c r="Q4" s="53">
        <f>IF(F4="Meublé",I4*2,I4)</f>
        <v/>
      </c>
      <c r="R4" s="10" t="inlineStr">
        <is>
          <t>Au réel</t>
        </is>
      </c>
      <c r="S4" s="10">
        <f>IF(P4&gt;0,"À facturer","Nul")</f>
        <v/>
      </c>
      <c r="T4" s="11" t="inlineStr"/>
    </row>
    <row r="5">
      <c r="A5" s="3" t="inlineStr">
        <is>
          <t>BAIL-003</t>
        </is>
      </c>
      <c r="B5" s="4" t="inlineStr">
        <is>
          <t>Sophie Lefèvre</t>
        </is>
      </c>
      <c r="C5" s="4" t="inlineStr">
        <is>
          <t>SCI Gambetta Immo</t>
        </is>
      </c>
      <c r="D5" s="4" t="inlineStr">
        <is>
          <t>24 cours Gambetta</t>
        </is>
      </c>
      <c r="E5" s="4" t="inlineStr">
        <is>
          <t>33000 Bordeaux</t>
        </is>
      </c>
      <c r="F5" s="3" t="inlineStr">
        <is>
          <t>Nu</t>
        </is>
      </c>
      <c r="G5" s="46" t="n">
        <v>46194</v>
      </c>
      <c r="H5" s="46">
        <f>EOMONTH(G5,0)</f>
        <v/>
      </c>
      <c r="I5" s="47" t="n">
        <v>21</v>
      </c>
      <c r="J5" s="47" t="n">
        <v>780</v>
      </c>
      <c r="K5" s="48" t="n">
        <v>80</v>
      </c>
      <c r="L5" s="49">
        <f>DAY(EOMONTH(G5,0))</f>
        <v/>
      </c>
      <c r="M5" s="49">
        <f>L5-K5+1</f>
        <v/>
      </c>
      <c r="N5" s="50">
        <f>IFERROR(I5*M5/L5,0)</f>
        <v/>
      </c>
      <c r="O5" s="50">
        <f>IFERROR(J5*M5/L5,0)</f>
        <v/>
      </c>
      <c r="P5" s="50">
        <f>N5+O5</f>
        <v/>
      </c>
      <c r="Q5" s="50">
        <f>IF(F5="Meublé",I5*2,I5)</f>
        <v/>
      </c>
      <c r="R5" s="3" t="inlineStr">
        <is>
          <t>Au réel</t>
        </is>
      </c>
      <c r="S5" s="3">
        <f>IF(P5&gt;0,"À facturer","Nul")</f>
        <v/>
      </c>
      <c r="T5" s="4" t="inlineStr"/>
    </row>
    <row r="6">
      <c r="A6" s="10" t="inlineStr">
        <is>
          <t>BAIL-004</t>
        </is>
      </c>
      <c r="B6" s="11" t="inlineStr">
        <is>
          <t>Thomas Bernard</t>
        </is>
      </c>
      <c r="C6" s="11" t="inlineStr">
        <is>
          <t>Mme Claire Fontaine</t>
        </is>
      </c>
      <c r="D6" s="11" t="inlineStr">
        <is>
          <t>17 boulevard de Strasbourg</t>
        </is>
      </c>
      <c r="E6" s="11" t="inlineStr">
        <is>
          <t>44000 Nantes</t>
        </is>
      </c>
      <c r="F6" s="10" t="inlineStr">
        <is>
          <t>Meublé</t>
        </is>
      </c>
      <c r="G6" s="51" t="n">
        <v>46174</v>
      </c>
      <c r="H6" s="51">
        <f>EOMONTH(G6,0)</f>
        <v/>
      </c>
      <c r="I6" s="47" t="n">
        <v>1</v>
      </c>
      <c r="J6" s="47" t="n">
        <v>950</v>
      </c>
      <c r="K6" s="48" t="n">
        <v>120</v>
      </c>
      <c r="L6" s="52">
        <f>DAY(EOMONTH(G6,0))</f>
        <v/>
      </c>
      <c r="M6" s="52">
        <f>L6-K6+1</f>
        <v/>
      </c>
      <c r="N6" s="53">
        <f>IFERROR(I6*M6/L6,0)</f>
        <v/>
      </c>
      <c r="O6" s="53">
        <f>IFERROR(J6*M6/L6,0)</f>
        <v/>
      </c>
      <c r="P6" s="53">
        <f>N6+O6</f>
        <v/>
      </c>
      <c r="Q6" s="53">
        <f>IF(F6="Meublé",I6*2,I6)</f>
        <v/>
      </c>
      <c r="R6" s="10" t="inlineStr">
        <is>
          <t>Au réel</t>
        </is>
      </c>
      <c r="S6" s="10">
        <f>IF(P6&gt;0,"À facturer","Nul")</f>
        <v/>
      </c>
      <c r="T6" s="11" t="inlineStr">
        <is>
          <t>Mois complet</t>
        </is>
      </c>
    </row>
    <row r="7">
      <c r="A7" s="3" t="inlineStr">
        <is>
          <t>BAIL-005</t>
        </is>
      </c>
      <c r="B7" s="4" t="inlineStr">
        <is>
          <t>Léa Martin</t>
        </is>
      </c>
      <c r="C7" s="4" t="inlineStr">
        <is>
          <t>SCI du Lac</t>
        </is>
      </c>
      <c r="D7" s="4" t="inlineStr">
        <is>
          <t>5 rue Nationale</t>
        </is>
      </c>
      <c r="E7" s="4" t="inlineStr">
        <is>
          <t>59000 Lille</t>
        </is>
      </c>
      <c r="F7" s="3" t="inlineStr">
        <is>
          <t>Nu</t>
        </is>
      </c>
      <c r="G7" s="46" t="n">
        <v>46183</v>
      </c>
      <c r="H7" s="46">
        <f>EOMONTH(G7,0)</f>
        <v/>
      </c>
      <c r="I7" s="47" t="n">
        <v>10</v>
      </c>
      <c r="J7" s="47" t="n">
        <v>720</v>
      </c>
      <c r="K7" s="48" t="n">
        <v>85</v>
      </c>
      <c r="L7" s="49">
        <f>DAY(EOMONTH(G7,0))</f>
        <v/>
      </c>
      <c r="M7" s="49">
        <f>L7-K7+1</f>
        <v/>
      </c>
      <c r="N7" s="50">
        <f>IFERROR(I7*M7/L7,0)</f>
        <v/>
      </c>
      <c r="O7" s="50">
        <f>IFERROR(J7*M7/L7,0)</f>
        <v/>
      </c>
      <c r="P7" s="50">
        <f>N7+O7</f>
        <v/>
      </c>
      <c r="Q7" s="50">
        <f>IF(F7="Meublé",I7*2,I7)</f>
        <v/>
      </c>
      <c r="R7" s="3" t="inlineStr">
        <is>
          <t>Au réel</t>
        </is>
      </c>
      <c r="S7" s="3">
        <f>IF(P7&gt;0,"À facturer","Nul")</f>
        <v/>
      </c>
      <c r="T7" s="4" t="inlineStr"/>
    </row>
    <row r="8">
      <c r="A8" s="10" t="inlineStr">
        <is>
          <t>BAIL-006</t>
        </is>
      </c>
      <c r="B8" s="11" t="inlineStr">
        <is>
          <t>Nicolas Petit</t>
        </is>
      </c>
      <c r="C8" s="11" t="inlineStr">
        <is>
          <t>M. Hervé Schmitt</t>
        </is>
      </c>
      <c r="D8" s="11" t="inlineStr">
        <is>
          <t>42 rue des Fleurs</t>
        </is>
      </c>
      <c r="E8" s="11" t="inlineStr">
        <is>
          <t>67000 Strasbourg</t>
        </is>
      </c>
      <c r="F8" s="10" t="inlineStr">
        <is>
          <t>Meublé</t>
        </is>
      </c>
      <c r="G8" s="51" t="n">
        <v>46191</v>
      </c>
      <c r="H8" s="51">
        <f>EOMONTH(G8,0)</f>
        <v/>
      </c>
      <c r="I8" s="47" t="n">
        <v>18</v>
      </c>
      <c r="J8" s="47" t="n">
        <v>1050</v>
      </c>
      <c r="K8" s="48" t="n">
        <v>140</v>
      </c>
      <c r="L8" s="52">
        <f>DAY(EOMONTH(G8,0))</f>
        <v/>
      </c>
      <c r="M8" s="52">
        <f>L8-K8+1</f>
        <v/>
      </c>
      <c r="N8" s="53">
        <f>IFERROR(I8*M8/L8,0)</f>
        <v/>
      </c>
      <c r="O8" s="53">
        <f>IFERROR(J8*M8/L8,0)</f>
        <v/>
      </c>
      <c r="P8" s="53">
        <f>N8+O8</f>
        <v/>
      </c>
      <c r="Q8" s="53">
        <f>IF(F8="Meublé",I8*2,I8)</f>
        <v/>
      </c>
      <c r="R8" s="10" t="inlineStr">
        <is>
          <t>30/360</t>
        </is>
      </c>
      <c r="S8" s="10">
        <f>IF(P8&gt;0,"À facturer","Nul")</f>
        <v/>
      </c>
      <c r="T8" s="11" t="inlineStr"/>
    </row>
    <row r="9">
      <c r="A9" s="3" t="inlineStr">
        <is>
          <t>BAIL-007</t>
        </is>
      </c>
      <c r="B9" s="4" t="inlineStr">
        <is>
          <t>Émilie Rousseau</t>
        </is>
      </c>
      <c r="C9" s="4" t="inlineStr">
        <is>
          <t>SCI Bellecour</t>
        </is>
      </c>
      <c r="D9" s="4" t="inlineStr">
        <is>
          <t>3 place Bellecour</t>
        </is>
      </c>
      <c r="E9" s="4" t="inlineStr">
        <is>
          <t>69002 Lyon</t>
        </is>
      </c>
      <c r="F9" s="3" t="inlineStr">
        <is>
          <t>Nu</t>
        </is>
      </c>
      <c r="G9" s="46" t="n">
        <v>46198</v>
      </c>
      <c r="H9" s="46">
        <f>EOMONTH(G9,0)</f>
        <v/>
      </c>
      <c r="I9" s="47" t="n">
        <v>25</v>
      </c>
      <c r="J9" s="47" t="n">
        <v>1000</v>
      </c>
      <c r="K9" s="48" t="n">
        <v>100</v>
      </c>
      <c r="L9" s="49">
        <f>DAY(EOMONTH(G9,0))</f>
        <v/>
      </c>
      <c r="M9" s="49">
        <f>L9-K9+1</f>
        <v/>
      </c>
      <c r="N9" s="50">
        <f>IFERROR(I9*M9/L9,0)</f>
        <v/>
      </c>
      <c r="O9" s="50">
        <f>IFERROR(J9*M9/L9,0)</f>
        <v/>
      </c>
      <c r="P9" s="50">
        <f>N9+O9</f>
        <v/>
      </c>
      <c r="Q9" s="50">
        <f>IF(F9="Meublé",I9*2,I9)</f>
        <v/>
      </c>
      <c r="R9" s="3" t="inlineStr">
        <is>
          <t>Au réel</t>
        </is>
      </c>
      <c r="S9" s="3">
        <f>IF(P9&gt;0,"À facturer","Nul")</f>
        <v/>
      </c>
      <c r="T9" s="4" t="inlineStr"/>
    </row>
    <row r="10">
      <c r="A10" s="10" t="inlineStr">
        <is>
          <t>BAIL-008</t>
        </is>
      </c>
      <c r="B10" s="11" t="inlineStr">
        <is>
          <t>Antoine Garcia</t>
        </is>
      </c>
      <c r="C10" s="11" t="inlineStr">
        <is>
          <t>Mme Isabelle Torres</t>
        </is>
      </c>
      <c r="D10" s="11" t="inlineStr">
        <is>
          <t>29 rue Saint-Jean</t>
        </is>
      </c>
      <c r="E10" s="11" t="inlineStr">
        <is>
          <t>31000 Toulouse</t>
        </is>
      </c>
      <c r="F10" s="10" t="inlineStr">
        <is>
          <t>Meublé</t>
        </is>
      </c>
      <c r="G10" s="51" t="n">
        <v>46180</v>
      </c>
      <c r="H10" s="51">
        <f>EOMONTH(G10,0)</f>
        <v/>
      </c>
      <c r="I10" s="47" t="n">
        <v>7</v>
      </c>
      <c r="J10" s="47" t="n">
        <v>890</v>
      </c>
      <c r="K10" s="48" t="n">
        <v>110</v>
      </c>
      <c r="L10" s="52">
        <f>DAY(EOMONTH(G10,0))</f>
        <v/>
      </c>
      <c r="M10" s="52">
        <f>L10-K10+1</f>
        <v/>
      </c>
      <c r="N10" s="53">
        <f>IFERROR(I10*M10/L10,0)</f>
        <v/>
      </c>
      <c r="O10" s="53">
        <f>IFERROR(J10*M10/L10,0)</f>
        <v/>
      </c>
      <c r="P10" s="53">
        <f>N10+O10</f>
        <v/>
      </c>
      <c r="Q10" s="53">
        <f>IF(F10="Meublé",I10*2,I10)</f>
        <v/>
      </c>
      <c r="R10" s="10" t="inlineStr">
        <is>
          <t>Au réel</t>
        </is>
      </c>
      <c r="S10" s="10">
        <f>IF(P10&gt;0,"À facturer","Nul")</f>
        <v/>
      </c>
      <c r="T10" s="11" t="inlineStr"/>
    </row>
    <row r="11">
      <c r="A11" s="3" t="inlineStr">
        <is>
          <t>BAIL-009</t>
        </is>
      </c>
      <c r="B11" s="4" t="inlineStr">
        <is>
          <t>Manon Robert</t>
        </is>
      </c>
      <c r="C11" s="4" t="inlineStr">
        <is>
          <t>SCI Rennaise</t>
        </is>
      </c>
      <c r="D11" s="4" t="inlineStr">
        <is>
          <t>11 rue de Rennes</t>
        </is>
      </c>
      <c r="E11" s="4" t="inlineStr">
        <is>
          <t>35000 Rennes</t>
        </is>
      </c>
      <c r="F11" s="3" t="inlineStr">
        <is>
          <t>Nu</t>
        </is>
      </c>
      <c r="G11" s="46" t="n">
        <v>46187</v>
      </c>
      <c r="H11" s="46">
        <f>EOMONTH(G11,0)</f>
        <v/>
      </c>
      <c r="I11" s="47" t="n">
        <v>14</v>
      </c>
      <c r="J11" s="47" t="n">
        <v>680</v>
      </c>
      <c r="K11" s="48" t="n">
        <v>75</v>
      </c>
      <c r="L11" s="49">
        <f>DAY(EOMONTH(G11,0))</f>
        <v/>
      </c>
      <c r="M11" s="49">
        <f>L11-K11+1</f>
        <v/>
      </c>
      <c r="N11" s="50">
        <f>IFERROR(I11*M11/L11,0)</f>
        <v/>
      </c>
      <c r="O11" s="50">
        <f>IFERROR(J11*M11/L11,0)</f>
        <v/>
      </c>
      <c r="P11" s="50">
        <f>N11+O11</f>
        <v/>
      </c>
      <c r="Q11" s="50">
        <f>IF(F11="Meublé",I11*2,I11)</f>
        <v/>
      </c>
      <c r="R11" s="3" t="inlineStr">
        <is>
          <t>Au réel</t>
        </is>
      </c>
      <c r="S11" s="3">
        <f>IF(P11&gt;0,"À facturer","Nul")</f>
        <v/>
      </c>
      <c r="T11" s="4" t="inlineStr"/>
    </row>
    <row r="12">
      <c r="A12" s="10" t="inlineStr">
        <is>
          <t>BAIL-010</t>
        </is>
      </c>
      <c r="B12" s="11" t="inlineStr">
        <is>
          <t>Hugo Lambert</t>
        </is>
      </c>
      <c r="C12" s="11" t="inlineStr">
        <is>
          <t>M. Denis Chevalier</t>
        </is>
      </c>
      <c r="D12" s="11" t="inlineStr">
        <is>
          <t>6 quai de la Fosse</t>
        </is>
      </c>
      <c r="E12" s="11" t="inlineStr">
        <is>
          <t>44000 Nantes</t>
        </is>
      </c>
      <c r="F12" s="10" t="inlineStr">
        <is>
          <t>Meublé</t>
        </is>
      </c>
      <c r="G12" s="51" t="n">
        <v>46201</v>
      </c>
      <c r="H12" s="51">
        <f>EOMONTH(G12,0)</f>
        <v/>
      </c>
      <c r="I12" s="47" t="n">
        <v>28</v>
      </c>
      <c r="J12" s="47" t="n">
        <v>1150</v>
      </c>
      <c r="K12" s="48" t="n">
        <v>125</v>
      </c>
      <c r="L12" s="52">
        <f>DAY(EOMONTH(G12,0))</f>
        <v/>
      </c>
      <c r="M12" s="52">
        <f>L12-K12+1</f>
        <v/>
      </c>
      <c r="N12" s="53">
        <f>IFERROR(I12*M12/L12,0)</f>
        <v/>
      </c>
      <c r="O12" s="53">
        <f>IFERROR(J12*M12/L12,0)</f>
        <v/>
      </c>
      <c r="P12" s="53">
        <f>N12+O12</f>
        <v/>
      </c>
      <c r="Q12" s="53">
        <f>IF(F12="Meublé",I12*2,I12)</f>
        <v/>
      </c>
      <c r="R12" s="10" t="inlineStr">
        <is>
          <t>30/360</t>
        </is>
      </c>
      <c r="S12" s="10">
        <f>IF(P12&gt;0,"À facturer","Nul")</f>
        <v/>
      </c>
      <c r="T12" s="11" t="inlineStr">
        <is>
          <t>Fin de mois proche</t>
        </is>
      </c>
    </row>
    <row r="13" ht="22" customHeight="1">
      <c r="A13" s="15" t="inlineStr">
        <is>
          <t>TOTAUX</t>
        </is>
      </c>
      <c r="B13" s="16" t="n"/>
      <c r="C13" s="16" t="n"/>
      <c r="D13" s="16" t="n"/>
      <c r="E13" s="16" t="n"/>
      <c r="F13" s="16" t="n"/>
      <c r="G13" s="16" t="n"/>
      <c r="H13" s="16" t="n"/>
      <c r="I13" s="54">
        <f>SUM(I3:I12)</f>
        <v/>
      </c>
      <c r="J13" s="54">
        <f>SUM(J3:J12)</f>
        <v/>
      </c>
      <c r="K13" s="16" t="n"/>
      <c r="L13" s="16" t="n"/>
      <c r="M13" s="16" t="n"/>
      <c r="N13" s="54">
        <f>SUM(N3:N12)</f>
        <v/>
      </c>
      <c r="O13" s="54">
        <f>SUM(O3:O12)</f>
        <v/>
      </c>
      <c r="P13" s="54">
        <f>SUM(P3:P12)</f>
        <v/>
      </c>
      <c r="Q13" s="54">
        <f>SUM(Q3:Q12)</f>
        <v/>
      </c>
      <c r="R13" s="16" t="n"/>
      <c r="S13" s="16" t="n"/>
      <c r="T13" s="16" t="n"/>
    </row>
  </sheetData>
  <mergeCells count="1">
    <mergeCell ref="A1:T1"/>
  </mergeCells>
  <conditionalFormatting sqref="S3:S12">
    <cfRule type="expression" priority="1" dxfId="0" stopIfTrue="1">
      <formula>S3="À facturer"</formula>
    </cfRule>
    <cfRule type="expression" priority="2" dxfId="1" stopIfTrue="1">
      <formula>S3="Nul"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12" customWidth="1" min="5" max="5"/>
    <col width="22" customWidth="1" min="6" max="6"/>
  </cols>
  <sheetData>
    <row r="1" ht="28" customHeight="1">
      <c r="A1" s="1" t="inlineStr">
        <is>
          <t>Synthèse — Loyers au Prorata Temporis — Juin 2026</t>
        </is>
      </c>
    </row>
    <row r="2"/>
    <row r="3">
      <c r="A3" s="18" t="inlineStr">
        <is>
          <t>Indicateurs clés</t>
        </is>
      </c>
    </row>
    <row r="4">
      <c r="A4" s="20" t="inlineStr">
        <is>
          <t>Total loyers HC proratisés</t>
        </is>
      </c>
      <c r="B4" s="55">
        <f>SUM(Données_Locations!N3:N12)</f>
        <v/>
      </c>
      <c r="C4" s="22" t="n"/>
    </row>
    <row r="5">
      <c r="A5" s="23" t="inlineStr">
        <is>
          <t>Total charges proratisées</t>
        </is>
      </c>
      <c r="B5" s="56">
        <f>SUM(Données_Locations!O3:O12)</f>
        <v/>
      </c>
      <c r="C5" s="25" t="n"/>
    </row>
    <row r="6">
      <c r="A6" s="20" t="inlineStr">
        <is>
          <t>Total général dû</t>
        </is>
      </c>
      <c r="B6" s="55">
        <f>SUM(Données_Locations!P3:P12)</f>
        <v/>
      </c>
      <c r="C6" s="22" t="n"/>
    </row>
    <row r="7">
      <c r="A7" s="23" t="inlineStr">
        <is>
          <t>Moyenne loyer proratisé</t>
        </is>
      </c>
      <c r="B7" s="56">
        <f>IFERROR(AVERAGE(Données_Locations!N3:N12),0)</f>
        <v/>
      </c>
      <c r="C7" s="25" t="n"/>
    </row>
    <row r="8">
      <c r="A8" s="20" t="inlineStr">
        <is>
          <t>Nombre de baux à facturer</t>
        </is>
      </c>
      <c r="B8" s="57">
        <f>COUNTIF(Données_Locations!S3:S12,"À facturer")</f>
        <v/>
      </c>
      <c r="C8" s="22" t="n"/>
    </row>
    <row r="9">
      <c r="A9" s="23" t="inlineStr">
        <is>
          <t>Total dépôts de garantie</t>
        </is>
      </c>
      <c r="B9" s="56">
        <f>SUM(Données_Locations!Q3:Q12)</f>
        <v/>
      </c>
      <c r="C9" s="25" t="n"/>
    </row>
    <row r="10"/>
    <row r="11" ht="22" customHeight="1">
      <c r="A11" s="18" t="inlineStr">
        <is>
          <t>Répartition par type de location</t>
        </is>
      </c>
    </row>
    <row r="12" ht="30" customHeight="1">
      <c r="A12" s="27" t="inlineStr">
        <is>
          <t>Type</t>
        </is>
      </c>
      <c r="B12" s="27" t="inlineStr">
        <is>
          <t>Loyer HC proratisé</t>
        </is>
      </c>
      <c r="C12" s="27" t="inlineStr">
        <is>
          <t>Charges proratisées</t>
        </is>
      </c>
      <c r="D12" s="27" t="inlineStr">
        <is>
          <t>Total dû</t>
        </is>
      </c>
      <c r="E12" s="27" t="inlineStr">
        <is>
          <t>Nb de baux</t>
        </is>
      </c>
      <c r="F12" s="27" t="inlineStr">
        <is>
          <t>Dépôt de garantie</t>
        </is>
      </c>
    </row>
    <row r="13">
      <c r="A13" s="28" t="inlineStr">
        <is>
          <t>Nu</t>
        </is>
      </c>
      <c r="B13" s="58">
        <f>IFERROR(SUMIF(Données_Locations!F3:F12,"Nu",Données_Locations!N3:N12),0)</f>
        <v/>
      </c>
      <c r="C13" s="58">
        <f>IFERROR(SUMIF(Données_Locations!F3:F12,"Nu",Données_Locations!O3:O12),0)</f>
        <v/>
      </c>
      <c r="D13" s="58">
        <f>IFERROR(SUMIF(Données_Locations!F3:F12,"Nu",Données_Locations!P3:P12),0)</f>
        <v/>
      </c>
      <c r="E13" s="59">
        <f>IFERROR(COUNTIF(Données_Locations!F3:F12,"Nu"),0)</f>
        <v/>
      </c>
      <c r="F13" s="58">
        <f>IFERROR(SUMIF(Données_Locations!F3:F12,"Nu",Données_Locations!Q3:Q12),0)</f>
        <v/>
      </c>
    </row>
    <row r="14">
      <c r="A14" s="31" t="inlineStr">
        <is>
          <t>Meublé</t>
        </is>
      </c>
      <c r="B14" s="60">
        <f>IFERROR(SUMIF(Données_Locations!F3:F12,"Meublé",Données_Locations!N3:N12),0)</f>
        <v/>
      </c>
      <c r="C14" s="60">
        <f>IFERROR(SUMIF(Données_Locations!F3:F12,"Meublé",Données_Locations!O3:O12),0)</f>
        <v/>
      </c>
      <c r="D14" s="60">
        <f>IFERROR(SUMIF(Données_Locations!F3:F12,"Meublé",Données_Locations!P3:P12),0)</f>
        <v/>
      </c>
      <c r="E14" s="61">
        <f>IFERROR(COUNTIF(Données_Locations!F3:F12,"Meublé"),0)</f>
        <v/>
      </c>
      <c r="F14" s="60">
        <f>IFERROR(SUMIF(Données_Locations!F3:F12,"Meublé",Données_Locations!Q3:Q12),0)</f>
        <v/>
      </c>
    </row>
    <row r="15">
      <c r="A15" s="28" t="inlineStr">
        <is>
          <t>Total</t>
        </is>
      </c>
      <c r="B15" s="62">
        <f>B13+B14</f>
        <v/>
      </c>
      <c r="C15" s="62">
        <f>C13+C14</f>
        <v/>
      </c>
      <c r="D15" s="62">
        <f>D13+D14</f>
        <v/>
      </c>
      <c r="E15" s="63">
        <f>E13+E14</f>
        <v/>
      </c>
      <c r="F15" s="62">
        <f>F13+F14</f>
        <v/>
      </c>
    </row>
  </sheetData>
  <mergeCells count="3">
    <mergeCell ref="A1:H1"/>
    <mergeCell ref="A3:C3"/>
    <mergeCell ref="A11:F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0" customHeight="1">
      <c r="A1" s="1" t="inlineStr">
        <is>
          <t>Mode d'emploi — Calcul du Loyer au Prorata Temporis</t>
        </is>
      </c>
    </row>
    <row r="2"/>
    <row r="3" ht="22" customHeight="1">
      <c r="A3" s="36" t="inlineStr">
        <is>
          <t>1. Principe du prorata temporis</t>
        </is>
      </c>
    </row>
    <row r="4" ht="32" customHeight="1">
      <c r="A4" s="37" t="inlineStr">
        <is>
          <t>Lorsqu'un locataire entre dans un logement en cours de mois, le loyer du premier mois est calculé au prorata des jours réellement occupés.</t>
        </is>
      </c>
    </row>
    <row r="5" ht="32" customHeight="1">
      <c r="A5" s="38" t="inlineStr">
        <is>
          <t>Base légale : Loi n° 89-462 du 6 juillet 1989 (bail d'habitation). Le loyer est dû à compter du jour de remise des clés.</t>
        </is>
      </c>
    </row>
    <row r="6"/>
    <row r="7" ht="22" customHeight="1">
      <c r="A7" s="36" t="inlineStr">
        <is>
          <t>2. Méthode de calcul au réel (méthode recommandée)</t>
        </is>
      </c>
    </row>
    <row r="8" ht="24" customHeight="1">
      <c r="A8" s="39" t="inlineStr">
        <is>
          <t>Formule : Loyer proratisé = Loyer mensuel HC × Jours occupés ÷ Nombre de jours réels du mois</t>
        </is>
      </c>
    </row>
    <row r="9" ht="20" customHeight="1">
      <c r="A9" s="38" t="inlineStr">
        <is>
          <t>• Jours occupés = Dernier jour du mois − Jour de prise d'effet + 1</t>
        </is>
      </c>
    </row>
    <row r="10" ht="20" customHeight="1">
      <c r="A10" s="37" t="inlineStr">
        <is>
          <t>• Nombre de jours du mois : 28, 29, 30 ou 31 selon le mois (formule : =DAY(EOMONTH(date,0)))</t>
        </is>
      </c>
    </row>
    <row r="11" ht="20" customHeight="1">
      <c r="A11" s="38" t="inlineStr">
        <is>
          <t>• La méthode 30/360 (forfait de 30 jours par mois) peut être utilisée par convention contractuelle.</t>
        </is>
      </c>
    </row>
    <row r="12"/>
    <row r="13" ht="22" customHeight="1">
      <c r="A13" s="36" t="inlineStr">
        <is>
          <t>3. Exemple de calcul — Juin 2026</t>
        </is>
      </c>
    </row>
    <row r="14">
      <c r="A14" s="27" t="inlineStr">
        <is>
          <t>Paramètre</t>
        </is>
      </c>
      <c r="B14" s="27" t="inlineStr">
        <is>
          <t>Valeur</t>
        </is>
      </c>
      <c r="C14" s="27" t="inlineStr"/>
      <c r="D14" s="27" t="inlineStr"/>
      <c r="E14" s="27" t="inlineStr"/>
      <c r="F14" s="27" t="inlineStr"/>
    </row>
    <row r="15" ht="20" customHeight="1">
      <c r="A15" s="40" t="inlineStr">
        <is>
          <t>Loyer mensuel HC</t>
        </is>
      </c>
      <c r="B15" s="64" t="n"/>
      <c r="C15" s="42" t="inlineStr">
        <is>
          <t>900,00 €</t>
        </is>
      </c>
      <c r="D15" s="65" t="n"/>
      <c r="E15" s="65" t="n"/>
      <c r="F15" s="64" t="n"/>
    </row>
    <row r="16" ht="20" customHeight="1">
      <c r="A16" s="43" t="inlineStr">
        <is>
          <t>Date d'entrée</t>
        </is>
      </c>
      <c r="B16" s="64" t="n"/>
      <c r="C16" s="42" t="inlineStr">
        <is>
          <t>12/06/2026</t>
        </is>
      </c>
      <c r="D16" s="65" t="n"/>
      <c r="E16" s="65" t="n"/>
      <c r="F16" s="64" t="n"/>
    </row>
    <row r="17" ht="20" customHeight="1">
      <c r="A17" s="40" t="inlineStr">
        <is>
          <t>Nombre de jours en juin</t>
        </is>
      </c>
      <c r="B17" s="64" t="n"/>
      <c r="C17" s="42" t="inlineStr">
        <is>
          <t>30 jours</t>
        </is>
      </c>
      <c r="D17" s="65" t="n"/>
      <c r="E17" s="65" t="n"/>
      <c r="F17" s="64" t="n"/>
    </row>
    <row r="18" ht="20" customHeight="1">
      <c r="A18" s="43" t="inlineStr">
        <is>
          <t>Jour de prise d'effet</t>
        </is>
      </c>
      <c r="B18" s="64" t="n"/>
      <c r="C18" s="42" t="inlineStr">
        <is>
          <t>12</t>
        </is>
      </c>
      <c r="D18" s="65" t="n"/>
      <c r="E18" s="65" t="n"/>
      <c r="F18" s="64" t="n"/>
    </row>
    <row r="19" ht="20" customHeight="1">
      <c r="A19" s="40" t="inlineStr">
        <is>
          <t>Jours occupés</t>
        </is>
      </c>
      <c r="B19" s="64" t="n"/>
      <c r="C19" s="42" t="inlineStr">
        <is>
          <t>30 − 12 + 1 = 19 jours</t>
        </is>
      </c>
      <c r="D19" s="65" t="n"/>
      <c r="E19" s="65" t="n"/>
      <c r="F19" s="64" t="n"/>
    </row>
    <row r="20" ht="20" customHeight="1">
      <c r="A20" s="43" t="inlineStr">
        <is>
          <t>Loyer proratisé</t>
        </is>
      </c>
      <c r="B20" s="64" t="n"/>
      <c r="C20" s="42" t="inlineStr">
        <is>
          <t>900 × 19 / 30 = 570,00 €</t>
        </is>
      </c>
      <c r="D20" s="65" t="n"/>
      <c r="E20" s="65" t="n"/>
      <c r="F20" s="64" t="n"/>
    </row>
    <row r="21" ht="20" customHeight="1">
      <c r="A21" s="40" t="inlineStr">
        <is>
          <t>Charges mensuelles</t>
        </is>
      </c>
      <c r="B21" s="64" t="n"/>
      <c r="C21" s="42" t="inlineStr">
        <is>
          <t>80,00 €</t>
        </is>
      </c>
      <c r="D21" s="65" t="n"/>
      <c r="E21" s="65" t="n"/>
      <c r="F21" s="64" t="n"/>
    </row>
    <row r="22" ht="20" customHeight="1">
      <c r="A22" s="43" t="inlineStr">
        <is>
          <t>Charges proratisées</t>
        </is>
      </c>
      <c r="B22" s="64" t="n"/>
      <c r="C22" s="42" t="inlineStr">
        <is>
          <t>80 × 19 / 30 = 50,67 €</t>
        </is>
      </c>
      <c r="D22" s="65" t="n"/>
      <c r="E22" s="65" t="n"/>
      <c r="F22" s="64" t="n"/>
    </row>
    <row r="23" ht="20" customHeight="1">
      <c r="A23" s="40" t="inlineStr">
        <is>
          <t>Total dû (premier mois)</t>
        </is>
      </c>
      <c r="B23" s="64" t="n"/>
      <c r="C23" s="42" t="inlineStr">
        <is>
          <t>570,00 + 50,67 = 620,67 €</t>
        </is>
      </c>
      <c r="D23" s="65" t="n"/>
      <c r="E23" s="65" t="n"/>
      <c r="F23" s="64" t="n"/>
    </row>
    <row r="24"/>
    <row r="25" ht="22" customHeight="1">
      <c r="A25" s="36" t="inlineStr">
        <is>
          <t>4. Règles légales en France</t>
        </is>
      </c>
    </row>
    <row r="26" ht="22" customHeight="1">
      <c r="A26" s="37" t="inlineStr">
        <is>
          <t>• Bail d'habitation : régi par la Loi du 6 juillet 1989 (loi Mermaz), modifiée par la Loi ALUR (2014) et la Loi ELAN (2018).</t>
        </is>
      </c>
    </row>
    <row r="27" ht="22" customHeight="1">
      <c r="A27" s="38" t="inlineStr">
        <is>
          <t>• Dépôt de garantie : 1 mois de loyer HC pour une location nue (art. 22 de la loi de 1989).</t>
        </is>
      </c>
    </row>
    <row r="28" ht="22" customHeight="1">
      <c r="A28" s="37" t="inlineStr">
        <is>
          <t>• Dépôt de garantie : 2 mois de loyer HC pour une location meublée (art. 22 de la loi de 1989).</t>
        </is>
      </c>
    </row>
    <row r="29" ht="22" customHeight="1">
      <c r="A29" s="38" t="inlineStr">
        <is>
          <t>• Charges récupérables : définies par le Décret n° 87-713 du 26 août 1987 (liste limitative).</t>
        </is>
      </c>
    </row>
    <row r="30" ht="22" customHeight="1">
      <c r="A30" s="37" t="inlineStr">
        <is>
          <t>• Révision du loyer : encadrée par l'Indice de Référence des Loyers (IRL) publié par l'INSEE chaque trimestre.</t>
        </is>
      </c>
    </row>
    <row r="31" ht="22" customHeight="1">
      <c r="A31" s="38" t="inlineStr">
        <is>
          <t>• Zones tendues : encadrement des loyers applicable dans certaines grandes villes (Paris, Lyon, etc.).</t>
        </is>
      </c>
    </row>
    <row r="32" ht="22" customHeight="1">
      <c r="A32" s="37" t="inlineStr">
        <is>
          <t>• Le prorata doit figurer explicitement sur la quittance de loyer remise au locataire.</t>
        </is>
      </c>
    </row>
    <row r="33"/>
    <row r="34" ht="22" customHeight="1">
      <c r="A34" s="36" t="inlineStr">
        <is>
          <t>5. Guide des colonnes — Feuille Données_Locations</t>
        </is>
      </c>
    </row>
    <row r="35" ht="22" customHeight="1">
      <c r="A35" s="40" t="inlineStr">
        <is>
          <t>ID Bail</t>
        </is>
      </c>
      <c r="B35" s="64" t="n"/>
      <c r="C35" s="44" t="inlineStr">
        <is>
          <t>Identifiant unique du contrat de location (ex. BAIL-001).</t>
        </is>
      </c>
      <c r="D35" s="65" t="n"/>
      <c r="E35" s="65" t="n"/>
      <c r="F35" s="64" t="n"/>
    </row>
    <row r="36" ht="22" customHeight="1">
      <c r="A36" s="43" t="inlineStr">
        <is>
          <t>Locataire / Bailleur</t>
        </is>
      </c>
      <c r="B36" s="64" t="n"/>
      <c r="C36" s="45" t="inlineStr">
        <is>
          <t>Nom complet des parties au contrat.</t>
        </is>
      </c>
      <c r="D36" s="65" t="n"/>
      <c r="E36" s="65" t="n"/>
      <c r="F36" s="64" t="n"/>
    </row>
    <row r="37" ht="22" customHeight="1">
      <c r="A37" s="40" t="inlineStr">
        <is>
          <t>Type de location</t>
        </is>
      </c>
      <c r="B37" s="64" t="n"/>
      <c r="C37" s="44" t="inlineStr">
        <is>
          <t>Nu = bail nu (3 ans min.) / Meublé = bail meublé (1 an min.).</t>
        </is>
      </c>
      <c r="D37" s="65" t="n"/>
      <c r="E37" s="65" t="n"/>
      <c r="F37" s="64" t="n"/>
    </row>
    <row r="38" ht="22" customHeight="1">
      <c r="A38" s="43" t="inlineStr">
        <is>
          <t>Date de début</t>
        </is>
      </c>
      <c r="B38" s="64" t="n"/>
      <c r="C38" s="45" t="inlineStr">
        <is>
          <t>Date de prise d'effet du bail (remise des clés). Saisie au format JJ/MM/AAAA.</t>
        </is>
      </c>
      <c r="D38" s="65" t="n"/>
      <c r="E38" s="65" t="n"/>
      <c r="F38" s="64" t="n"/>
    </row>
    <row r="39" ht="22" customHeight="1">
      <c r="A39" s="40" t="inlineStr">
        <is>
          <t>Fin du mois réf.</t>
        </is>
      </c>
      <c r="B39" s="64" t="n"/>
      <c r="C39" s="44" t="inlineStr">
        <is>
          <t>Calculé automatiquement : dernier jour du mois de la date de début.</t>
        </is>
      </c>
      <c r="D39" s="65" t="n"/>
      <c r="E39" s="65" t="n"/>
      <c r="F39" s="64" t="n"/>
    </row>
    <row r="40" ht="22" customHeight="1">
      <c r="A40" s="43" t="inlineStr">
        <is>
          <t>Loyer mensuel HC</t>
        </is>
      </c>
      <c r="B40" s="64" t="n"/>
      <c r="C40" s="45" t="inlineStr">
        <is>
          <t>Loyer hors charges mensuel contractuel (cellule de saisie fond jaune).</t>
        </is>
      </c>
      <c r="D40" s="65" t="n"/>
      <c r="E40" s="65" t="n"/>
      <c r="F40" s="64" t="n"/>
    </row>
    <row r="41" ht="22" customHeight="1">
      <c r="A41" s="40" t="inlineStr">
        <is>
          <t>Charges mensuelles</t>
        </is>
      </c>
      <c r="B41" s="64" t="n"/>
      <c r="C41" s="44" t="inlineStr">
        <is>
          <t>Provision sur charges récupérables mensuelle (fond jaune, saisie).</t>
        </is>
      </c>
      <c r="D41" s="65" t="n"/>
      <c r="E41" s="65" t="n"/>
      <c r="F41" s="64" t="n"/>
    </row>
    <row r="42" ht="22" customHeight="1">
      <c r="A42" s="43" t="inlineStr">
        <is>
          <t>Jour de prise d'effet</t>
        </is>
      </c>
      <c r="B42" s="64" t="n"/>
      <c r="C42" s="45" t="inlineStr">
        <is>
          <t>Numéro du jour de début (ex. 15 pour le 15 du mois). Saisie fond jaune.</t>
        </is>
      </c>
      <c r="D42" s="65" t="n"/>
      <c r="E42" s="65" t="n"/>
      <c r="F42" s="64" t="n"/>
    </row>
    <row r="43" ht="22" customHeight="1">
      <c r="A43" s="40" t="inlineStr">
        <is>
          <t>Nb jours du mois</t>
        </is>
      </c>
      <c r="B43" s="64" t="n"/>
      <c r="C43" s="44" t="inlineStr">
        <is>
          <t>Calculé automatiquement via EOMONTH (28, 29, 30 ou 31).</t>
        </is>
      </c>
      <c r="D43" s="65" t="n"/>
      <c r="E43" s="65" t="n"/>
      <c r="F43" s="64" t="n"/>
    </row>
    <row r="44" ht="22" customHeight="1">
      <c r="A44" s="43" t="inlineStr">
        <is>
          <t>Jours occupés</t>
        </is>
      </c>
      <c r="B44" s="64" t="n"/>
      <c r="C44" s="45" t="inlineStr">
        <is>
          <t>Calculé : Nb jours − Jour de prise d'effet + 1.</t>
        </is>
      </c>
      <c r="D44" s="65" t="n"/>
      <c r="E44" s="65" t="n"/>
      <c r="F44" s="64" t="n"/>
    </row>
    <row r="45" ht="22" customHeight="1">
      <c r="A45" s="40" t="inlineStr">
        <is>
          <t>Loyer proratisé HC</t>
        </is>
      </c>
      <c r="B45" s="64" t="n"/>
      <c r="C45" s="44" t="inlineStr">
        <is>
          <t>Résultat = Loyer HC × Jours occupés ÷ Nb jours du mois.</t>
        </is>
      </c>
      <c r="D45" s="65" t="n"/>
      <c r="E45" s="65" t="n"/>
      <c r="F45" s="64" t="n"/>
    </row>
    <row r="46" ht="22" customHeight="1">
      <c r="A46" s="43" t="inlineStr">
        <is>
          <t>Mode de calcul</t>
        </is>
      </c>
      <c r="B46" s="64" t="n"/>
      <c r="C46" s="45" t="inlineStr">
        <is>
          <t>Au réel (nombre réel de jours) ou 30/360 (base forfaitaire).</t>
        </is>
      </c>
      <c r="D46" s="65" t="n"/>
      <c r="E46" s="65" t="n"/>
      <c r="F46" s="64" t="n"/>
    </row>
    <row r="47" ht="22" customHeight="1">
      <c r="A47" s="40" t="inlineStr">
        <is>
          <t>Statut de facturation</t>
        </is>
      </c>
      <c r="B47" s="64" t="n"/>
      <c r="C47" s="44" t="inlineStr">
        <is>
          <t>À facturer (si total &gt; 0) ou Nul. Mis en couleur automatiquement.</t>
        </is>
      </c>
      <c r="D47" s="65" t="n"/>
      <c r="E47" s="65" t="n"/>
      <c r="F47" s="64" t="n"/>
    </row>
  </sheetData>
  <mergeCells count="63">
    <mergeCell ref="A1:F1"/>
    <mergeCell ref="A3:F3"/>
    <mergeCell ref="A4:F4"/>
    <mergeCell ref="A5:F5"/>
    <mergeCell ref="A7:F7"/>
    <mergeCell ref="A8:F8"/>
    <mergeCell ref="A9:F9"/>
    <mergeCell ref="A10:F10"/>
    <mergeCell ref="A11:F11"/>
    <mergeCell ref="A13:F13"/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5:F25"/>
    <mergeCell ref="A26:F26"/>
    <mergeCell ref="A27:F27"/>
    <mergeCell ref="A28:F28"/>
    <mergeCell ref="A29:F29"/>
    <mergeCell ref="A30:F30"/>
    <mergeCell ref="A31:F31"/>
    <mergeCell ref="A32:F32"/>
    <mergeCell ref="A34:F34"/>
    <mergeCell ref="A35:B35"/>
    <mergeCell ref="C35:F35"/>
    <mergeCell ref="A36:B36"/>
    <mergeCell ref="C36:F36"/>
    <mergeCell ref="A37:B37"/>
    <mergeCell ref="C37:F37"/>
    <mergeCell ref="A38:B38"/>
    <mergeCell ref="C38:F38"/>
    <mergeCell ref="A39:B39"/>
    <mergeCell ref="C39:F39"/>
    <mergeCell ref="A40:B40"/>
    <mergeCell ref="C40:F40"/>
    <mergeCell ref="A41:B41"/>
    <mergeCell ref="C41:F41"/>
    <mergeCell ref="A42:B42"/>
    <mergeCell ref="C42:F42"/>
    <mergeCell ref="A43:B43"/>
    <mergeCell ref="C43:F43"/>
    <mergeCell ref="A44:B44"/>
    <mergeCell ref="C44:F44"/>
    <mergeCell ref="A45:B45"/>
    <mergeCell ref="C45:F45"/>
    <mergeCell ref="A46:B46"/>
    <mergeCell ref="C46:F46"/>
    <mergeCell ref="A47:B47"/>
    <mergeCell ref="C47:F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2026-06-19T14:32:48Z</dcterms:created>
  <dcterms:modified xmlns:dcterms="http://purl.org/dc/terms/" xmlns:xsi="http://www.w3.org/2001/XMLSchema-instance" xsi:type="dcterms:W3CDTF">2026-06-19T14:32:48Z</dcterms:modified>
</cp:coreProperties>
</file>