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ssiers" sheetId="1" state="visible" r:id="rId1"/>
    <sheet xmlns:r="http://schemas.openxmlformats.org/officeDocument/2006/relationships" name="Synthèse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DD/MM/YYYY"/>
    <numFmt numFmtId="166" formatCode="# ##0,00 €"/>
    <numFmt numFmtId="167" formatCode="0,0 %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1"/>
    </font>
    <font>
      <name val="Calibri"/>
      <b val="1"/>
      <color rgb="001E293B"/>
      <sz val="16"/>
    </font>
    <font>
      <name val="Calibri"/>
      <b val="1"/>
      <color rgb="001E293B"/>
      <sz val="12"/>
    </font>
    <font>
      <name val="Calibri"/>
      <b val="1"/>
      <sz val="11"/>
    </font>
    <font>
      <name val="Calibri"/>
      <b val="1"/>
      <color rgb="00FFFFFF"/>
      <sz val="12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0FDFA"/>
      </patternFill>
    </fill>
    <fill>
      <patternFill patternType="solid">
        <fgColor rgb="000F766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/>
      <right/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165" fontId="2" fillId="4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center" wrapText="1"/>
    </xf>
    <xf numFmtId="0" fontId="2" fillId="4" borderId="1" applyAlignment="1" pivotButton="0" quotePrefix="0" xfId="0">
      <alignment horizontal="center" vertical="center" wrapText="1"/>
    </xf>
    <xf numFmtId="166" fontId="2" fillId="4" borderId="1" applyAlignment="1" pivotButton="0" quotePrefix="0" xfId="0">
      <alignment horizontal="right" vertical="center"/>
    </xf>
    <xf numFmtId="167" fontId="2" fillId="4" borderId="1" applyAlignment="1" pivotButton="0" quotePrefix="0" xfId="0">
      <alignment horizontal="right" vertical="center"/>
    </xf>
    <xf numFmtId="166" fontId="2" fillId="3" borderId="1" applyAlignment="1" pivotButton="0" quotePrefix="0" xfId="0">
      <alignment horizontal="right" vertical="center"/>
    </xf>
    <xf numFmtId="167" fontId="2" fillId="3" borderId="1" applyAlignment="1" pivotButton="0" quotePrefix="0" xfId="0">
      <alignment horizontal="right" vertical="center"/>
    </xf>
    <xf numFmtId="0" fontId="2" fillId="5" borderId="1" applyAlignment="1" pivotButton="0" quotePrefix="0" xfId="0">
      <alignment horizontal="center" vertical="center" wrapText="1"/>
    </xf>
    <xf numFmtId="166" fontId="2" fillId="5" borderId="1" applyAlignment="1" pivotButton="0" quotePrefix="0" xfId="0">
      <alignment horizontal="right" vertical="center"/>
    </xf>
    <xf numFmtId="167" fontId="2" fillId="5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 wrapText="1"/>
    </xf>
    <xf numFmtId="0" fontId="4" fillId="0" borderId="0" pivotButton="0" quotePrefix="0" xfId="0"/>
    <xf numFmtId="0" fontId="5" fillId="6" borderId="1" applyAlignment="1" pivotButton="0" quotePrefix="0" xfId="0">
      <alignment horizontal="left" vertical="center" wrapText="1"/>
    </xf>
    <xf numFmtId="0" fontId="0" fillId="0" borderId="4" pivotButton="0" quotePrefix="0" xfId="0"/>
    <xf numFmtId="1" fontId="5" fillId="6" borderId="1" applyAlignment="1" pivotButton="0" quotePrefix="0" xfId="0">
      <alignment horizontal="right" vertical="center"/>
    </xf>
    <xf numFmtId="167" fontId="5" fillId="6" borderId="1" applyAlignment="1" pivotButton="0" quotePrefix="0" xfId="0">
      <alignment horizontal="right" vertical="center"/>
    </xf>
    <xf numFmtId="166" fontId="5" fillId="6" borderId="1" applyAlignment="1" pivotButton="0" quotePrefix="0" xfId="0">
      <alignment horizontal="right" vertical="center"/>
    </xf>
    <xf numFmtId="0" fontId="5" fillId="6" borderId="1" pivotButton="0" quotePrefix="0" xfId="0"/>
    <xf numFmtId="0" fontId="5" fillId="4" borderId="1" applyAlignment="1" pivotButton="0" quotePrefix="0" xfId="0">
      <alignment horizontal="center" vertical="center" wrapText="1"/>
    </xf>
    <xf numFmtId="0" fontId="5" fillId="3" borderId="1" pivotButton="0" quotePrefix="0" xfId="0"/>
    <xf numFmtId="0" fontId="2" fillId="0" borderId="1" applyAlignment="1" pivotButton="0" quotePrefix="0" xfId="0">
      <alignment horizontal="left" vertical="center" wrapText="1"/>
    </xf>
    <xf numFmtId="0" fontId="0" fillId="0" borderId="5" pivotButton="0" quotePrefix="0" xfId="0"/>
    <xf numFmtId="166" fontId="2" fillId="0" borderId="1" applyAlignment="1" pivotButton="0" quotePrefix="0" xfId="0">
      <alignment horizontal="right" vertical="center"/>
    </xf>
    <xf numFmtId="167" fontId="2" fillId="0" borderId="1" applyAlignment="1" pivotButton="0" quotePrefix="0" xfId="0">
      <alignment horizontal="right" vertical="center"/>
    </xf>
    <xf numFmtId="0" fontId="1" fillId="2" borderId="1" pivotButton="0" quotePrefix="0" xfId="0"/>
    <xf numFmtId="0" fontId="2" fillId="0" borderId="1" pivotButton="0" quotePrefix="0" xfId="0"/>
    <xf numFmtId="167" fontId="2" fillId="0" borderId="1" pivotButton="0" quotePrefix="0" xfId="0"/>
    <xf numFmtId="0" fontId="0" fillId="0" borderId="1" pivotButton="0" quotePrefix="0" xfId="0"/>
    <xf numFmtId="0" fontId="6" fillId="7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name val="Calibri"/>
        <b val="1"/>
        <color rgb="00DC2626"/>
        <sz val="11"/>
      </font>
      <fill>
        <patternFill patternType="solid">
          <fgColor rgb="00FEE2E2"/>
        </patternFill>
      </fill>
    </dxf>
    <dxf>
      <font>
        <name val="Calibri"/>
        <b val="1"/>
        <color rgb="0016A34A"/>
        <sz val="11"/>
      </font>
      <fill>
        <patternFill patternType="solid">
          <fgColor rgb="00DCFCE7"/>
        </patternFill>
      </fill>
    </dxf>
    <dxf>
      <font>
        <name val="Calibri"/>
        <b val="1"/>
        <color rgb="00DC2626"/>
        <sz val="1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Taux d'endettement par emprunteur (seuil 35 %)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'Synthèse'!B24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'Synthèse'!$A$25:$A$33</f>
            </numRef>
          </cat>
          <val>
            <numRef>
              <f>'Synthèse'!$B$25:$B$33</f>
            </numRef>
          </val>
        </ser>
        <ser>
          <idx val="1"/>
          <order val="1"/>
          <tx>
            <strRef>
              <f>'Synthèse'!C24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'Synthèse'!$A$25:$A$33</f>
            </numRef>
          </cat>
          <val>
            <numRef>
              <f>'Synthèse'!$C$25:$C$33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Emprunteur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Taux</a:t>
                </a:r>
              </a:p>
            </rich>
          </tx>
        </title>
        <numFmt formatCode="0%" sourceLinked="0"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décisions</a:t>
            </a:r>
          </a:p>
        </rich>
      </tx>
    </title>
    <plotArea>
      <pieChart>
        <varyColors val="1"/>
        <ser>
          <idx val="0"/>
          <order val="0"/>
          <tx>
            <strRef>
              <f>'Synthèse'!F24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'Synthèse'!$E$25:$E$26</f>
            </numRef>
          </cat>
          <val>
            <numRef>
              <f>'Synthèse'!$F$25:$F$26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72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21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0"/>
  <sheetViews>
    <sheetView workbookViewId="0">
      <pane xSplit="3" ySplit="1" topLeftCell="D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12" customWidth="1" min="2" max="2"/>
    <col width="18" customWidth="1" min="3" max="3"/>
    <col width="18" customWidth="1" min="4" max="4"/>
    <col width="34" customWidth="1" min="5" max="5"/>
    <col width="20" customWidth="1" min="6" max="6"/>
    <col width="15" customWidth="1" min="7" max="7"/>
    <col width="15" customWidth="1" min="8" max="8"/>
    <col width="12" customWidth="1" min="9" max="9"/>
    <col width="14" customWidth="1" min="10" max="10"/>
    <col width="13" customWidth="1" min="11" max="11"/>
    <col width="13" customWidth="1" min="12" max="12"/>
    <col width="14" customWidth="1" min="13" max="13"/>
    <col width="15" customWidth="1" min="14" max="14"/>
    <col width="14" customWidth="1" min="15" max="15"/>
    <col width="14" customWidth="1" min="16" max="16"/>
    <col width="13" customWidth="1" min="17" max="17"/>
    <col width="14" customWidth="1" min="18" max="18"/>
    <col width="12" customWidth="1" min="19" max="19"/>
    <col width="11" customWidth="1" min="20" max="20"/>
    <col width="14" customWidth="1" min="21" max="21"/>
    <col width="14" customWidth="1" min="22" max="22"/>
    <col width="46" customWidth="1" min="23" max="23"/>
  </cols>
  <sheetData>
    <row r="1" ht="45" customHeight="1">
      <c r="A1" s="1" t="inlineStr">
        <is>
          <t>ID dossier</t>
        </is>
      </c>
      <c r="B1" s="1" t="inlineStr">
        <is>
          <t>Date d'étude</t>
        </is>
      </c>
      <c r="C1" s="1" t="inlineStr">
        <is>
          <t>Emprunteur</t>
        </is>
      </c>
      <c r="D1" s="1" t="inlineStr">
        <is>
          <t>Co-emprunteur</t>
        </is>
      </c>
      <c r="E1" s="1" t="inlineStr">
        <is>
          <t>Adresse du projet</t>
        </is>
      </c>
      <c r="F1" s="1" t="inlineStr">
        <is>
          <t>Type de projet</t>
        </is>
      </c>
      <c r="G1" s="1" t="inlineStr">
        <is>
          <t>Revenus nets mensuels emprunteur (€)</t>
        </is>
      </c>
      <c r="H1" s="1" t="inlineStr">
        <is>
          <t>Revenus nets mensuels co-emprunteur (€)</t>
        </is>
      </c>
      <c r="I1" s="1" t="inlineStr">
        <is>
          <t>Loyers perçus (€)</t>
        </is>
      </c>
      <c r="J1" s="1" t="inlineStr">
        <is>
          <t>Taux de prise en compte des loyers (%)</t>
        </is>
      </c>
      <c r="K1" s="1" t="inlineStr">
        <is>
          <t>Revenus locatifs retenus (€)</t>
        </is>
      </c>
      <c r="L1" s="1" t="inlineStr">
        <is>
          <t>Autres revenus retenus (€)</t>
        </is>
      </c>
      <c r="M1" s="1" t="inlineStr">
        <is>
          <t>Revenus mensuels retenus (€)</t>
        </is>
      </c>
      <c r="N1" s="1" t="inlineStr">
        <is>
          <t>Mensualité du nouveau prêt (€)</t>
        </is>
      </c>
      <c r="O1" s="1" t="inlineStr">
        <is>
          <t>Mensualités de prêts existants (€)</t>
        </is>
      </c>
      <c r="P1" s="1" t="inlineStr">
        <is>
          <t>Pensions alimentaires versées (€)</t>
        </is>
      </c>
      <c r="Q1" s="1" t="inlineStr">
        <is>
          <t>Autres charges récurrentes (€)</t>
        </is>
      </c>
      <c r="R1" s="1" t="inlineStr">
        <is>
          <t>Charges mensuelles totales (€)</t>
        </is>
      </c>
      <c r="S1" s="1" t="inlineStr">
        <is>
          <t>Taux d'endettement (%)</t>
        </is>
      </c>
      <c r="T1" s="1" t="inlineStr">
        <is>
          <t>Seuil HCSF (%)</t>
        </is>
      </c>
      <c r="U1" s="1" t="inlineStr">
        <is>
          <t>Marge avant seuil (€)</t>
        </is>
      </c>
      <c r="V1" s="1" t="inlineStr">
        <is>
          <t>Décision</t>
        </is>
      </c>
      <c r="W1" s="1" t="inlineStr">
        <is>
          <t>Commentaire</t>
        </is>
      </c>
    </row>
    <row r="2" ht="30" customHeight="1">
      <c r="A2" s="2" t="inlineStr">
        <is>
          <t>DOS-001</t>
        </is>
      </c>
      <c r="B2" s="3" t="n">
        <v>46037</v>
      </c>
      <c r="C2" s="4" t="inlineStr">
        <is>
          <t>Camille Durand</t>
        </is>
      </c>
      <c r="D2" s="4" t="inlineStr">
        <is>
          <t>Julien Moreau</t>
        </is>
      </c>
      <c r="E2" s="4" t="inlineStr">
        <is>
          <t>12 rue de la République, 69002 Lyon</t>
        </is>
      </c>
      <c r="F2" s="5" t="inlineStr">
        <is>
          <t>Résidence principale</t>
        </is>
      </c>
      <c r="G2" s="6" t="n">
        <v>2950</v>
      </c>
      <c r="H2" s="6" t="n">
        <v>1900</v>
      </c>
      <c r="I2" s="6" t="n">
        <v>0</v>
      </c>
      <c r="J2" s="7" t="n">
        <v>0</v>
      </c>
      <c r="K2" s="8">
        <f>I2*J2</f>
        <v/>
      </c>
      <c r="L2" s="6" t="n">
        <v>0</v>
      </c>
      <c r="M2" s="8">
        <f>G2+H2+K2+L2</f>
        <v/>
      </c>
      <c r="N2" s="6" t="n">
        <v>1420</v>
      </c>
      <c r="O2" s="6" t="n">
        <v>0</v>
      </c>
      <c r="P2" s="6" t="n">
        <v>0</v>
      </c>
      <c r="Q2" s="6" t="n">
        <v>60</v>
      </c>
      <c r="R2" s="8">
        <f>N2+O2+P2+Q2</f>
        <v/>
      </c>
      <c r="S2" s="9">
        <f>IF(M2=0,0,R2/M2)</f>
        <v/>
      </c>
      <c r="T2" s="9" t="n">
        <v>0.35</v>
      </c>
      <c r="U2" s="8">
        <f>M2*T2-R2</f>
        <v/>
      </c>
      <c r="V2" s="2">
        <f>IF(S2&lt;=T2,"Acceptable","Dépasse 35 %")</f>
        <v/>
      </c>
      <c r="W2" s="4" t="inlineStr">
        <is>
          <t>Couple en CDI, apport de 10 %, reste à vivre confortable.</t>
        </is>
      </c>
    </row>
    <row r="3" ht="30" customHeight="1">
      <c r="A3" s="10" t="inlineStr">
        <is>
          <t>DOS-002</t>
        </is>
      </c>
      <c r="B3" s="3" t="n">
        <v>46056</v>
      </c>
      <c r="C3" s="4" t="inlineStr">
        <is>
          <t>Sophie Lefèvre</t>
        </is>
      </c>
      <c r="D3" s="4" t="inlineStr">
        <is>
          <t>—</t>
        </is>
      </c>
      <c r="E3" s="4" t="inlineStr">
        <is>
          <t>24 cours Gambetta, 33000 Bordeaux</t>
        </is>
      </c>
      <c r="F3" s="5" t="inlineStr">
        <is>
          <t>Investissement locatif</t>
        </is>
      </c>
      <c r="G3" s="6" t="n">
        <v>3200</v>
      </c>
      <c r="H3" s="6" t="n">
        <v>0</v>
      </c>
      <c r="I3" s="6" t="n">
        <v>950</v>
      </c>
      <c r="J3" s="7" t="n">
        <v>0.7</v>
      </c>
      <c r="K3" s="11">
        <f>I3*J3</f>
        <v/>
      </c>
      <c r="L3" s="6" t="n">
        <v>0</v>
      </c>
      <c r="M3" s="11">
        <f>G3+H3+K3+L3</f>
        <v/>
      </c>
      <c r="N3" s="6" t="n">
        <v>980</v>
      </c>
      <c r="O3" s="6" t="n">
        <v>180</v>
      </c>
      <c r="P3" s="6" t="n">
        <v>0</v>
      </c>
      <c r="Q3" s="6" t="n">
        <v>0</v>
      </c>
      <c r="R3" s="11">
        <f>N3+O3+P3+Q3</f>
        <v/>
      </c>
      <c r="S3" s="12">
        <f>IF(M3=0,0,R3/M3)</f>
        <v/>
      </c>
      <c r="T3" s="12" t="n">
        <v>0.35</v>
      </c>
      <c r="U3" s="11">
        <f>M3*T3-R3</f>
        <v/>
      </c>
      <c r="V3" s="10">
        <f>IF(S3&lt;=T3,"Acceptable","Dépasse 35 %")</f>
        <v/>
      </c>
      <c r="W3" s="4" t="inlineStr">
        <is>
          <t>Investissement locatif, loyer futur retenu à 70 % selon usage bancaire.</t>
        </is>
      </c>
    </row>
    <row r="4" ht="30" customHeight="1">
      <c r="A4" s="2" t="inlineStr">
        <is>
          <t>DOS-003</t>
        </is>
      </c>
      <c r="B4" s="3" t="n">
        <v>46080</v>
      </c>
      <c r="C4" s="4" t="inlineStr">
        <is>
          <t>Thomas Bernard</t>
        </is>
      </c>
      <c r="D4" s="4" t="inlineStr">
        <is>
          <t>Léa Martin</t>
        </is>
      </c>
      <c r="E4" s="4" t="inlineStr">
        <is>
          <t>5 rue des Lilas, 44000 Nantes</t>
        </is>
      </c>
      <c r="F4" s="5" t="inlineStr">
        <is>
          <t>Résidence principale</t>
        </is>
      </c>
      <c r="G4" s="6" t="n">
        <v>3300</v>
      </c>
      <c r="H4" s="6" t="n">
        <v>2600</v>
      </c>
      <c r="I4" s="6" t="n">
        <v>0</v>
      </c>
      <c r="J4" s="7" t="n">
        <v>0</v>
      </c>
      <c r="K4" s="8">
        <f>I4*J4</f>
        <v/>
      </c>
      <c r="L4" s="6" t="n">
        <v>150</v>
      </c>
      <c r="M4" s="8">
        <f>G4+H4+K4+L4</f>
        <v/>
      </c>
      <c r="N4" s="6" t="n">
        <v>1850</v>
      </c>
      <c r="O4" s="6" t="n">
        <v>0</v>
      </c>
      <c r="P4" s="6" t="n">
        <v>0</v>
      </c>
      <c r="Q4" s="6" t="n">
        <v>45</v>
      </c>
      <c r="R4" s="8">
        <f>N4+O4+P4+Q4</f>
        <v/>
      </c>
      <c r="S4" s="9">
        <f>IF(M4=0,0,R4/M4)</f>
        <v/>
      </c>
      <c r="T4" s="9" t="n">
        <v>0.35</v>
      </c>
      <c r="U4" s="8">
        <f>M4*T4-R4</f>
        <v/>
      </c>
      <c r="V4" s="2">
        <f>IF(S4&lt;=T4,"Acceptable","Dépasse 35 %")</f>
        <v/>
      </c>
      <c r="W4" s="4" t="inlineStr">
        <is>
          <t>Revenus stables, bon taux d'épargne, dossier solide.</t>
        </is>
      </c>
    </row>
    <row r="5" ht="30" customHeight="1">
      <c r="A5" s="10" t="inlineStr">
        <is>
          <t>DOS-004</t>
        </is>
      </c>
      <c r="B5" s="3" t="n">
        <v>46099</v>
      </c>
      <c r="C5" s="4" t="inlineStr">
        <is>
          <t>Nicolas Petit</t>
        </is>
      </c>
      <c r="D5" s="4" t="inlineStr">
        <is>
          <t>—</t>
        </is>
      </c>
      <c r="E5" s="4" t="inlineStr">
        <is>
          <t>8 avenue Victor Hugo, 75116 Paris</t>
        </is>
      </c>
      <c r="F5" s="5" t="inlineStr">
        <is>
          <t>Résidence principale</t>
        </is>
      </c>
      <c r="G5" s="6" t="n">
        <v>4100</v>
      </c>
      <c r="H5" s="6" t="n">
        <v>0</v>
      </c>
      <c r="I5" s="6" t="n">
        <v>0</v>
      </c>
      <c r="J5" s="7" t="n">
        <v>0</v>
      </c>
      <c r="K5" s="11">
        <f>I5*J5</f>
        <v/>
      </c>
      <c r="L5" s="6" t="n">
        <v>0</v>
      </c>
      <c r="M5" s="11">
        <f>G5+H5+K5+L5</f>
        <v/>
      </c>
      <c r="N5" s="6" t="n">
        <v>1430</v>
      </c>
      <c r="O5" s="6" t="n">
        <v>260</v>
      </c>
      <c r="P5" s="6" t="n">
        <v>0</v>
      </c>
      <c r="Q5" s="6" t="n">
        <v>80</v>
      </c>
      <c r="R5" s="11">
        <f>N5+O5+P5+Q5</f>
        <v/>
      </c>
      <c r="S5" s="12">
        <f>IF(M5=0,0,R5/M5)</f>
        <v/>
      </c>
      <c r="T5" s="12" t="n">
        <v>0.35</v>
      </c>
      <c r="U5" s="11">
        <f>M5*T5-R5</f>
        <v/>
      </c>
      <c r="V5" s="10">
        <f>IF(S5&lt;=T5,"Acceptable","Dépasse 35 %")</f>
        <v/>
      </c>
      <c r="W5" s="4" t="inlineStr">
        <is>
          <t>Taux proche du seuil, exiger des justificatifs de stabilité professionnelle.</t>
        </is>
      </c>
    </row>
    <row r="6" ht="30" customHeight="1">
      <c r="A6" s="2" t="inlineStr">
        <is>
          <t>DOS-005</t>
        </is>
      </c>
      <c r="B6" s="3" t="n">
        <v>46121</v>
      </c>
      <c r="C6" s="4" t="inlineStr">
        <is>
          <t>Émilie Rousseau</t>
        </is>
      </c>
      <c r="D6" s="4" t="inlineStr">
        <is>
          <t>—</t>
        </is>
      </c>
      <c r="E6" s="4" t="inlineStr">
        <is>
          <t>17 allées Jean Jaurès, 31000 Toulouse</t>
        </is>
      </c>
      <c r="F6" s="5" t="inlineStr">
        <is>
          <t>Investissement locatif</t>
        </is>
      </c>
      <c r="G6" s="6" t="n">
        <v>3750</v>
      </c>
      <c r="H6" s="6" t="n">
        <v>0</v>
      </c>
      <c r="I6" s="6" t="n">
        <v>1200</v>
      </c>
      <c r="J6" s="7" t="n">
        <v>0.7</v>
      </c>
      <c r="K6" s="8">
        <f>I6*J6</f>
        <v/>
      </c>
      <c r="L6" s="6" t="n">
        <v>0</v>
      </c>
      <c r="M6" s="8">
        <f>G6+H6+K6+L6</f>
        <v/>
      </c>
      <c r="N6" s="6" t="n">
        <v>1120</v>
      </c>
      <c r="O6" s="6" t="n">
        <v>0</v>
      </c>
      <c r="P6" s="6" t="n">
        <v>0</v>
      </c>
      <c r="Q6" s="6" t="n">
        <v>90</v>
      </c>
      <c r="R6" s="8">
        <f>N6+O6+P6+Q6</f>
        <v/>
      </c>
      <c r="S6" s="9">
        <f>IF(M6=0,0,R6/M6)</f>
        <v/>
      </c>
      <c r="T6" s="9" t="n">
        <v>0.35</v>
      </c>
      <c r="U6" s="8">
        <f>M6*T6-R6</f>
        <v/>
      </c>
      <c r="V6" s="2">
        <f>IF(S6&lt;=T6,"Acceptable","Dépasse 35 %")</f>
        <v/>
      </c>
      <c r="W6" s="4" t="inlineStr">
        <is>
          <t>Projet LMNP, fiscalité et vacance locative à intégrer dans l'analyse.</t>
        </is>
      </c>
    </row>
    <row r="7" ht="30" customHeight="1">
      <c r="A7" s="10" t="inlineStr">
        <is>
          <t>DOS-006</t>
        </is>
      </c>
      <c r="B7" s="3" t="n">
        <v>46148</v>
      </c>
      <c r="C7" s="4" t="inlineStr">
        <is>
          <t>Antoine Garcia</t>
        </is>
      </c>
      <c r="D7" s="4" t="inlineStr">
        <is>
          <t>Camille Durand</t>
        </is>
      </c>
      <c r="E7" s="4" t="inlineStr">
        <is>
          <t>30 rue de la Loge, 34000 Montpellier</t>
        </is>
      </c>
      <c r="F7" s="5" t="inlineStr">
        <is>
          <t>Résidence principale</t>
        </is>
      </c>
      <c r="G7" s="6" t="n">
        <v>2400</v>
      </c>
      <c r="H7" s="6" t="n">
        <v>2000</v>
      </c>
      <c r="I7" s="6" t="n">
        <v>0</v>
      </c>
      <c r="J7" s="7" t="n">
        <v>0</v>
      </c>
      <c r="K7" s="11">
        <f>I7*J7</f>
        <v/>
      </c>
      <c r="L7" s="6" t="n">
        <v>0</v>
      </c>
      <c r="M7" s="11">
        <f>G7+H7+K7+L7</f>
        <v/>
      </c>
      <c r="N7" s="6" t="n">
        <v>1280</v>
      </c>
      <c r="O7" s="6" t="n">
        <v>150</v>
      </c>
      <c r="P7" s="6" t="n">
        <v>0</v>
      </c>
      <c r="Q7" s="6" t="n">
        <v>0</v>
      </c>
      <c r="R7" s="11">
        <f>N7+O7+P7+Q7</f>
        <v/>
      </c>
      <c r="S7" s="12">
        <f>IF(M7=0,0,R7/M7)</f>
        <v/>
      </c>
      <c r="T7" s="12" t="n">
        <v>0.35</v>
      </c>
      <c r="U7" s="11">
        <f>M7*T7-R7</f>
        <v/>
      </c>
      <c r="V7" s="10">
        <f>IF(S7&lt;=T7,"Acceptable","Dépasse 35 %")</f>
        <v/>
      </c>
      <c r="W7" s="4" t="inlineStr">
        <is>
          <t>Prêt existant auto à solder, marge suffisante avant seuil.</t>
        </is>
      </c>
    </row>
    <row r="8" ht="30" customHeight="1">
      <c r="A8" s="2" t="inlineStr">
        <is>
          <t>DOS-007</t>
        </is>
      </c>
      <c r="B8" s="3" t="n">
        <v>46171</v>
      </c>
      <c r="C8" s="4" t="inlineStr">
        <is>
          <t>Julien Moreau</t>
        </is>
      </c>
      <c r="D8" s="4" t="inlineStr">
        <is>
          <t>—</t>
        </is>
      </c>
      <c r="E8" s="4" t="inlineStr">
        <is>
          <t>42 rue Nationale, 59000 Lille</t>
        </is>
      </c>
      <c r="F8" s="5" t="inlineStr">
        <is>
          <t>Investissement locatif</t>
        </is>
      </c>
      <c r="G8" s="6" t="n">
        <v>2850</v>
      </c>
      <c r="H8" s="6" t="n">
        <v>0</v>
      </c>
      <c r="I8" s="6" t="n">
        <v>780</v>
      </c>
      <c r="J8" s="7" t="n">
        <v>0.7</v>
      </c>
      <c r="K8" s="8">
        <f>I8*J8</f>
        <v/>
      </c>
      <c r="L8" s="6" t="n">
        <v>0</v>
      </c>
      <c r="M8" s="8">
        <f>G8+H8+K8+L8</f>
        <v/>
      </c>
      <c r="N8" s="6" t="n">
        <v>1090</v>
      </c>
      <c r="O8" s="6" t="n">
        <v>320</v>
      </c>
      <c r="P8" s="6" t="n">
        <v>0</v>
      </c>
      <c r="Q8" s="6" t="n">
        <v>120</v>
      </c>
      <c r="R8" s="8">
        <f>N8+O8+P8+Q8</f>
        <v/>
      </c>
      <c r="S8" s="9">
        <f>IF(M8=0,0,R8/M8)</f>
        <v/>
      </c>
      <c r="T8" s="9" t="n">
        <v>0.35</v>
      </c>
      <c r="U8" s="8">
        <f>M8*T8-R8</f>
        <v/>
      </c>
      <c r="V8" s="2">
        <f>IF(S8&lt;=T8,"Acceptable","Dépasse 35 %")</f>
        <v/>
      </c>
      <c r="W8" s="4" t="inlineStr">
        <is>
          <t>Dépassement du seuil de 35 %, dossier à retravailler ou à refuser.</t>
        </is>
      </c>
    </row>
    <row r="9" ht="30" customHeight="1">
      <c r="A9" s="10" t="inlineStr">
        <is>
          <t>DOS-008</t>
        </is>
      </c>
      <c r="B9" s="3" t="n">
        <v>46197</v>
      </c>
      <c r="C9" s="4" t="inlineStr">
        <is>
          <t>Sophie Lefèvre</t>
        </is>
      </c>
      <c r="D9" s="4" t="inlineStr">
        <is>
          <t>Thomas Bernard</t>
        </is>
      </c>
      <c r="E9" s="4" t="inlineStr">
        <is>
          <t>9 place du Parlement, 35000 Rennes</t>
        </is>
      </c>
      <c r="F9" s="5" t="inlineStr">
        <is>
          <t>Résidence principale</t>
        </is>
      </c>
      <c r="G9" s="6" t="n">
        <v>3400</v>
      </c>
      <c r="H9" s="6" t="n">
        <v>2900</v>
      </c>
      <c r="I9" s="6" t="n">
        <v>0</v>
      </c>
      <c r="J9" s="7" t="n">
        <v>0</v>
      </c>
      <c r="K9" s="11">
        <f>I9*J9</f>
        <v/>
      </c>
      <c r="L9" s="6" t="n">
        <v>100</v>
      </c>
      <c r="M9" s="11">
        <f>G9+H9+K9+L9</f>
        <v/>
      </c>
      <c r="N9" s="6" t="n">
        <v>1950</v>
      </c>
      <c r="O9" s="6" t="n">
        <v>0</v>
      </c>
      <c r="P9" s="6" t="n">
        <v>0</v>
      </c>
      <c r="Q9" s="6" t="n">
        <v>75</v>
      </c>
      <c r="R9" s="11">
        <f>N9+O9+P9+Q9</f>
        <v/>
      </c>
      <c r="S9" s="12">
        <f>IF(M9=0,0,R9/M9)</f>
        <v/>
      </c>
      <c r="T9" s="12" t="n">
        <v>0.35</v>
      </c>
      <c r="U9" s="11">
        <f>M9*T9-R9</f>
        <v/>
      </c>
      <c r="V9" s="10">
        <f>IF(S9&lt;=T9,"Acceptable","Dépasse 35 %")</f>
        <v/>
      </c>
      <c r="W9" s="4" t="inlineStr">
        <is>
          <t>Fonctionnaires, profil très sécurisé, taux largement conforme.</t>
        </is>
      </c>
    </row>
    <row r="10" ht="30" customHeight="1">
      <c r="A10" s="2" t="inlineStr">
        <is>
          <t>DOS-009</t>
        </is>
      </c>
      <c r="B10" s="3" t="n">
        <v>46225</v>
      </c>
      <c r="C10" s="4" t="inlineStr">
        <is>
          <t>Léa Martin</t>
        </is>
      </c>
      <c r="D10" s="4" t="inlineStr">
        <is>
          <t>—</t>
        </is>
      </c>
      <c r="E10" s="4" t="inlineStr">
        <is>
          <t>6 quai des Bateliers, 67000 Strasbourg</t>
        </is>
      </c>
      <c r="F10" s="5" t="inlineStr">
        <is>
          <t>Résidence principale</t>
        </is>
      </c>
      <c r="G10" s="6" t="n">
        <v>3450</v>
      </c>
      <c r="H10" s="6" t="n">
        <v>0</v>
      </c>
      <c r="I10" s="6" t="n">
        <v>0</v>
      </c>
      <c r="J10" s="7" t="n">
        <v>0</v>
      </c>
      <c r="K10" s="8">
        <f>I10*J10</f>
        <v/>
      </c>
      <c r="L10" s="6" t="n">
        <v>50</v>
      </c>
      <c r="M10" s="8">
        <f>G10+H10+K10+L10</f>
        <v/>
      </c>
      <c r="N10" s="6" t="n">
        <v>1010</v>
      </c>
      <c r="O10" s="6" t="n">
        <v>0</v>
      </c>
      <c r="P10" s="6" t="n">
        <v>250</v>
      </c>
      <c r="Q10" s="6" t="n">
        <v>40</v>
      </c>
      <c r="R10" s="8">
        <f>N10+O10+P10+Q10</f>
        <v/>
      </c>
      <c r="S10" s="9">
        <f>IF(M10=0,0,R10/M10)</f>
        <v/>
      </c>
      <c r="T10" s="9" t="n">
        <v>0.35</v>
      </c>
      <c r="U10" s="8">
        <f>M10*T10-R10</f>
        <v/>
      </c>
      <c r="V10" s="2">
        <f>IF(S10&lt;=T10,"Acceptable","Dépasse 35 %")</f>
        <v/>
      </c>
      <c r="W10" s="4" t="inlineStr">
        <is>
          <t>Pension alimentaire versée de 250 € intégrée dans les charges.</t>
        </is>
      </c>
    </row>
  </sheetData>
  <conditionalFormatting sqref="S2:S10">
    <cfRule type="cellIs" priority="1" operator="greaterThan" dxfId="0" stopIfTrue="1">
      <formula>0.35</formula>
    </cfRule>
    <cfRule type="cellIs" priority="2" operator="lessThanOrEqual" dxfId="1" stopIfTrue="1">
      <formula>0.35</formula>
    </cfRule>
  </conditionalFormatting>
  <conditionalFormatting sqref="V2:V10">
    <cfRule type="expression" priority="3" dxfId="0" stopIfTrue="1">
      <formula>$V2="Dépasse 35 %"</formula>
    </cfRule>
    <cfRule type="expression" priority="4" dxfId="1" stopIfTrue="1">
      <formula>$V2="Acceptable"</formula>
    </cfRule>
  </conditionalFormatting>
  <conditionalFormatting sqref="U2:U10">
    <cfRule type="cellIs" priority="5" operator="lessThan" dxfId="2" stopIfTrue="1">
      <formula>0</formula>
    </cfRule>
  </conditionalFormatting>
  <dataValidations count="1">
    <dataValidation sqref="F2:F10" showErrorMessage="1" showDropDown="0" showInputMessage="1" allowBlank="1" type="list">
      <formula1>"Résidence principale,Investissement locatif"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18" customWidth="1" min="3" max="3"/>
    <col width="14" customWidth="1" min="4" max="4"/>
    <col width="16" customWidth="1" min="5" max="5"/>
    <col width="12" customWidth="1" min="6" max="6"/>
    <col width="4" customWidth="1" min="7" max="7"/>
  </cols>
  <sheetData>
    <row r="1" ht="26" customHeight="1">
      <c r="A1" s="13" t="inlineStr">
        <is>
          <t>Synthèse — Calcul du taux d'endettement (seuil HCSF 35 %)</t>
        </is>
      </c>
    </row>
    <row r="3">
      <c r="A3" s="14" t="inlineStr">
        <is>
          <t>Indicateurs clés</t>
        </is>
      </c>
    </row>
    <row r="4">
      <c r="A4" s="15" t="inlineStr">
        <is>
          <t>Nombre total de dossiers</t>
        </is>
      </c>
      <c r="B4" s="16" t="n"/>
      <c r="C4" s="17">
        <f>COUNTA(Dossiers!A2:A10)</f>
        <v/>
      </c>
      <c r="D4" s="16" t="n"/>
    </row>
    <row r="5">
      <c r="A5" s="15" t="inlineStr">
        <is>
          <t>Taux d'endettement moyen</t>
        </is>
      </c>
      <c r="B5" s="16" t="n"/>
      <c r="C5" s="18">
        <f>AVERAGE(Dossiers!S2:S10)</f>
        <v/>
      </c>
      <c r="D5" s="16" t="n"/>
    </row>
    <row r="6">
      <c r="A6" s="15" t="inlineStr">
        <is>
          <t>Dossiers acceptables</t>
        </is>
      </c>
      <c r="B6" s="16" t="n"/>
      <c r="C6" s="17">
        <f>COUNTIF(Dossiers!V2:V10,"Acceptable")</f>
        <v/>
      </c>
      <c r="D6" s="16" t="n"/>
    </row>
    <row r="7">
      <c r="A7" s="15" t="inlineStr">
        <is>
          <t>Dossiers dépassant 35 %</t>
        </is>
      </c>
      <c r="B7" s="16" t="n"/>
      <c r="C7" s="17">
        <f>COUNTIF(Dossiers!V2:V10,"Dépasse 35 %")</f>
        <v/>
      </c>
      <c r="D7" s="16" t="n"/>
    </row>
    <row r="8">
      <c r="A8" s="15" t="inlineStr">
        <is>
          <t>Revenu mensuel moyen retenu</t>
        </is>
      </c>
      <c r="B8" s="16" t="n"/>
      <c r="C8" s="19">
        <f>AVERAGE(Dossiers!M2:M10)</f>
        <v/>
      </c>
      <c r="D8" s="16" t="n"/>
    </row>
    <row r="9">
      <c r="A9" s="15" t="inlineStr">
        <is>
          <t>Mensualité moyenne (nouveau prêt)</t>
        </is>
      </c>
      <c r="B9" s="16" t="n"/>
      <c r="C9" s="19">
        <f>AVERAGE(Dossiers!N2:N10)</f>
        <v/>
      </c>
      <c r="D9" s="16" t="n"/>
    </row>
    <row r="10">
      <c r="A10" s="15" t="inlineStr">
        <is>
          <t>Seuil réglementaire HCSF</t>
        </is>
      </c>
      <c r="B10" s="16" t="n"/>
      <c r="C10" s="18">
        <f>0.35</f>
        <v/>
      </c>
      <c r="D10" s="16" t="n"/>
    </row>
    <row r="12">
      <c r="A12" s="14" t="inlineStr">
        <is>
          <t>Recherche d'un dossier</t>
        </is>
      </c>
    </row>
    <row r="13">
      <c r="A13" s="20" t="inlineStr">
        <is>
          <t>ID dossier recherché</t>
        </is>
      </c>
      <c r="C13" s="21" t="inlineStr">
        <is>
          <t>DOS-004</t>
        </is>
      </c>
    </row>
    <row r="14">
      <c r="A14" s="22" t="inlineStr">
        <is>
          <t>Emprunteur</t>
        </is>
      </c>
      <c r="C14" s="23">
        <f>IFERROR(VLOOKUP(C13,Dossiers!A2:W10,3,FALSE),"")</f>
        <v/>
      </c>
      <c r="D14" s="24" t="n"/>
      <c r="E14" s="24" t="n"/>
      <c r="F14" s="16" t="n"/>
    </row>
    <row r="15">
      <c r="A15" s="22" t="inlineStr">
        <is>
          <t>Co-emprunteur</t>
        </is>
      </c>
      <c r="C15" s="23">
        <f>IFERROR(VLOOKUP(C13,Dossiers!A2:W10,4,FALSE),"")</f>
        <v/>
      </c>
      <c r="D15" s="24" t="n"/>
      <c r="E15" s="24" t="n"/>
      <c r="F15" s="16" t="n"/>
    </row>
    <row r="16">
      <c r="A16" s="22" t="inlineStr">
        <is>
          <t>Adresse du projet</t>
        </is>
      </c>
      <c r="C16" s="23">
        <f>IFERROR(VLOOKUP(C13,Dossiers!A2:W10,5,FALSE),"")</f>
        <v/>
      </c>
      <c r="D16" s="24" t="n"/>
      <c r="E16" s="24" t="n"/>
      <c r="F16" s="16" t="n"/>
    </row>
    <row r="17">
      <c r="A17" s="22" t="inlineStr">
        <is>
          <t>Revenus mensuels retenus</t>
        </is>
      </c>
      <c r="C17" s="25">
        <f>IFERROR(VLOOKUP(C13,Dossiers!A2:W10,13,FALSE),0)</f>
        <v/>
      </c>
      <c r="D17" s="24" t="n"/>
      <c r="E17" s="24" t="n"/>
      <c r="F17" s="16" t="n"/>
    </row>
    <row r="18">
      <c r="A18" s="22" t="inlineStr">
        <is>
          <t>Charges mensuelles totales</t>
        </is>
      </c>
      <c r="C18" s="25">
        <f>IFERROR(VLOOKUP(C13,Dossiers!A2:W10,18,FALSE),0)</f>
        <v/>
      </c>
      <c r="D18" s="24" t="n"/>
      <c r="E18" s="24" t="n"/>
      <c r="F18" s="16" t="n"/>
    </row>
    <row r="19">
      <c r="A19" s="22" t="inlineStr">
        <is>
          <t>Taux d'endettement</t>
        </is>
      </c>
      <c r="C19" s="26">
        <f>IFERROR(VLOOKUP(C13,Dossiers!A2:W10,19,FALSE),0)</f>
        <v/>
      </c>
      <c r="D19" s="24" t="n"/>
      <c r="E19" s="24" t="n"/>
      <c r="F19" s="16" t="n"/>
    </row>
    <row r="20">
      <c r="A20" s="22" t="inlineStr">
        <is>
          <t>Décision</t>
        </is>
      </c>
      <c r="C20" s="23">
        <f>IFERROR(VLOOKUP(C13,Dossiers!A2:W10,22,FALSE),"")</f>
        <v/>
      </c>
      <c r="D20" s="24" t="n"/>
      <c r="E20" s="24" t="n"/>
      <c r="F20" s="16" t="n"/>
    </row>
    <row r="23">
      <c r="A23" s="14" t="inlineStr">
        <is>
          <t>Données des graphiques</t>
        </is>
      </c>
    </row>
    <row r="24">
      <c r="A24" s="1" t="inlineStr">
        <is>
          <t>Emprunteur</t>
        </is>
      </c>
      <c r="B24" s="1" t="inlineStr">
        <is>
          <t>Taux d'endettement</t>
        </is>
      </c>
      <c r="C24" s="1" t="inlineStr">
        <is>
          <t>Seuil 35 %</t>
        </is>
      </c>
      <c r="E24" s="27" t="inlineStr">
        <is>
          <t>Décision</t>
        </is>
      </c>
      <c r="F24" s="27" t="inlineStr">
        <is>
          <t>Nombre</t>
        </is>
      </c>
    </row>
    <row r="25">
      <c r="A25" s="28">
        <f>Dossiers!C2</f>
        <v/>
      </c>
      <c r="B25" s="29">
        <f>Dossiers!S2</f>
        <v/>
      </c>
      <c r="C25" s="29" t="n">
        <v>0.35</v>
      </c>
      <c r="E25" s="30" t="inlineStr">
        <is>
          <t>Acceptable</t>
        </is>
      </c>
      <c r="F25" s="30">
        <f>COUNTIF(Dossiers!V2:V10,"Acceptable")</f>
        <v/>
      </c>
    </row>
    <row r="26">
      <c r="A26" s="28">
        <f>Dossiers!C3</f>
        <v/>
      </c>
      <c r="B26" s="29">
        <f>Dossiers!S3</f>
        <v/>
      </c>
      <c r="C26" s="29" t="n">
        <v>0.35</v>
      </c>
      <c r="E26" s="30" t="inlineStr">
        <is>
          <t>Dépasse 35 %</t>
        </is>
      </c>
      <c r="F26" s="30">
        <f>COUNTIF(Dossiers!V2:V10,"Dépasse 35 %")</f>
        <v/>
      </c>
    </row>
    <row r="27">
      <c r="A27" s="28">
        <f>Dossiers!C4</f>
        <v/>
      </c>
      <c r="B27" s="29">
        <f>Dossiers!S4</f>
        <v/>
      </c>
      <c r="C27" s="29" t="n">
        <v>0.35</v>
      </c>
    </row>
    <row r="28">
      <c r="A28" s="28">
        <f>Dossiers!C5</f>
        <v/>
      </c>
      <c r="B28" s="29">
        <f>Dossiers!S5</f>
        <v/>
      </c>
      <c r="C28" s="29" t="n">
        <v>0.35</v>
      </c>
    </row>
    <row r="29">
      <c r="A29" s="28">
        <f>Dossiers!C6</f>
        <v/>
      </c>
      <c r="B29" s="29">
        <f>Dossiers!S6</f>
        <v/>
      </c>
      <c r="C29" s="29" t="n">
        <v>0.35</v>
      </c>
    </row>
    <row r="30">
      <c r="A30" s="28">
        <f>Dossiers!C7</f>
        <v/>
      </c>
      <c r="B30" s="29">
        <f>Dossiers!S7</f>
        <v/>
      </c>
      <c r="C30" s="29" t="n">
        <v>0.35</v>
      </c>
    </row>
    <row r="31">
      <c r="A31" s="28">
        <f>Dossiers!C8</f>
        <v/>
      </c>
      <c r="B31" s="29">
        <f>Dossiers!S8</f>
        <v/>
      </c>
      <c r="C31" s="29" t="n">
        <v>0.35</v>
      </c>
    </row>
    <row r="32">
      <c r="A32" s="28">
        <f>Dossiers!C9</f>
        <v/>
      </c>
      <c r="B32" s="29">
        <f>Dossiers!S9</f>
        <v/>
      </c>
      <c r="C32" s="29" t="n">
        <v>0.35</v>
      </c>
    </row>
    <row r="33">
      <c r="A33" s="28">
        <f>Dossiers!C10</f>
        <v/>
      </c>
      <c r="B33" s="29">
        <f>Dossiers!S10</f>
        <v/>
      </c>
      <c r="C33" s="29" t="n">
        <v>0.35</v>
      </c>
    </row>
  </sheetData>
  <mergeCells count="22">
    <mergeCell ref="A1:H1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C14:F14"/>
    <mergeCell ref="C15:F15"/>
    <mergeCell ref="C16:F16"/>
    <mergeCell ref="C17:F17"/>
    <mergeCell ref="C18:F18"/>
    <mergeCell ref="C19:F19"/>
    <mergeCell ref="C20:F20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40" customWidth="1" min="1" max="1"/>
    <col width="30" customWidth="1" min="2" max="2"/>
    <col width="30" customWidth="1" min="3" max="3"/>
    <col width="30" customWidth="1" min="4" max="4"/>
  </cols>
  <sheetData>
    <row r="1" ht="28" customHeight="1">
      <c r="A1" s="13" t="inlineStr">
        <is>
          <t>Mode d'emploi — Calcul du taux d'endettement (seuil 35 %)</t>
        </is>
      </c>
    </row>
    <row r="3" ht="20" customHeight="1">
      <c r="A3" s="31" t="inlineStr">
        <is>
          <t>Principe du calcul</t>
        </is>
      </c>
    </row>
    <row r="4" ht="32" customHeight="1">
      <c r="A4" s="32" t="inlineStr">
        <is>
          <t>• Le taux d'endettement se calcule ainsi : charges mensuelles totales / revenus mensuels retenus.</t>
        </is>
      </c>
    </row>
    <row r="5" ht="32" customHeight="1">
      <c r="A5" s="32" t="inlineStr">
        <is>
          <t>• Charges mensuelles totales = mensualité du nouveau prêt + mensualités de prêts existants + pensions alimentaires versées + autres charges récurrentes.</t>
        </is>
      </c>
    </row>
    <row r="6" ht="32" customHeight="1">
      <c r="A6" s="32" t="inlineStr">
        <is>
          <t>• Revenus mensuels retenus = revenus nets de l'emprunteur + co-emprunteur + revenus locatifs retenus + autres revenus retenus.</t>
        </is>
      </c>
    </row>
    <row r="8" ht="20" customHeight="1">
      <c r="A8" s="31" t="inlineStr">
        <is>
          <t>Seuil de 35 %</t>
        </is>
      </c>
    </row>
    <row r="9" ht="32" customHeight="1">
      <c r="A9" s="32" t="inlineStr">
        <is>
          <t>• Le seuil de référence de 35 % (recommandations du HCSF) est indicatif : la décision finale dépend de l'analyse bancaire globale du dossier.</t>
        </is>
      </c>
    </row>
    <row r="10" ht="32" customHeight="1">
      <c r="A10" s="32" t="inlineStr">
        <is>
          <t>• La colonne « Marge avant seuil » indique le montant de charges mensuelles encore disponible avant d'atteindre 35 % (Marge = Revenus × 35 % − Charges).</t>
        </is>
      </c>
    </row>
    <row r="11" ht="32" customHeight="1">
      <c r="A11" s="32" t="inlineStr">
        <is>
          <t>• Une marge négative signale un dépassement du seuil.</t>
        </is>
      </c>
    </row>
    <row r="13" ht="20" customHeight="1">
      <c r="A13" s="31" t="inlineStr">
        <is>
          <t>Prise en compte des loyers</t>
        </is>
      </c>
    </row>
    <row r="14" ht="32" customHeight="1">
      <c r="A14" s="32" t="inlineStr">
        <is>
          <t>• Les loyers existants ou futurs (investissement locatif) peuvent être retenus à 70 % selon les pratiques bancaires, afin d'intégrer la vacance locative et les charges.</t>
        </is>
      </c>
    </row>
    <row r="15" ht="32" customHeight="1">
      <c r="A15" s="32" t="inlineStr">
        <is>
          <t>• Ajuster le « Taux de prise en compte des loyers » en colonne J selon la politique de la banque consultée.</t>
        </is>
      </c>
    </row>
    <row r="17" ht="20" customHeight="1">
      <c r="A17" s="31" t="inlineStr">
        <is>
          <t>Saisie des données</t>
        </is>
      </c>
    </row>
    <row r="18" ht="32" customHeight="1">
      <c r="A18" s="32" t="inlineStr">
        <is>
          <t>• Les cellules jaune pâle (colonne A à W de la feuille Dossiers) sont à saisir ; les autres cellules sont calculées automatiquement.</t>
        </is>
      </c>
    </row>
    <row r="19" ht="32" customHeight="1">
      <c r="A19" s="32" t="inlineStr">
        <is>
          <t>• Tous les revenus et toutes les charges doivent être justifiés (bulletins de salaire, avis d'imposition, tableaux d'amortissement, jugements).</t>
        </is>
      </c>
    </row>
    <row r="20" ht="32" customHeight="1">
      <c r="A20" s="32" t="inlineStr">
        <is>
          <t>• Saisir les dates au format JJ/MM/AAAA et les montants en euros.</t>
        </is>
      </c>
    </row>
    <row r="22" ht="20" customHeight="1">
      <c r="A22" s="31" t="inlineStr">
        <is>
          <t>Limites de l'outil</t>
        </is>
      </c>
    </row>
    <row r="23" ht="32" customHeight="1">
      <c r="A23" s="32" t="inlineStr">
        <is>
          <t>• Ce tableau ne remplace pas une étude bancaire complète incluant le TAEG, le reste à vivre, l'apport personnel, l'assurance emprunteur et le saut de charges.</t>
        </is>
      </c>
    </row>
    <row r="24" ht="32" customHeight="1">
      <c r="A24" s="32" t="inlineStr">
        <is>
          <t>• Il s'agit d'un outil d'aide à la décision, sans valeur contractuelle.</t>
        </is>
      </c>
    </row>
    <row r="26" ht="20" customHeight="1">
      <c r="A26" s="31" t="inlineStr">
        <is>
          <t>Feuilles du classeur</t>
        </is>
      </c>
    </row>
    <row r="27" ht="32" customHeight="1">
      <c r="A27" s="32" t="inlineStr">
        <is>
          <t>• Dossiers : saisie et calcul automatique du taux d'endettement pour chaque dossier, avec décision et code couleur (vert ≤ 35 %, rouge &gt; 35 %).</t>
        </is>
      </c>
    </row>
    <row r="28" ht="32" customHeight="1">
      <c r="A28" s="32" t="inlineStr">
        <is>
          <t>• Synthèse : indicateurs globaux, recherche d'un dossier par ID (cellule jaune C13) et graphiques de suivi.</t>
        </is>
      </c>
    </row>
    <row r="29" ht="32" customHeight="1">
      <c r="A29" s="32" t="inlineStr">
        <is>
          <t>• Instructions : ce mode d'emploi.</t>
        </is>
      </c>
    </row>
  </sheetData>
  <mergeCells count="23">
    <mergeCell ref="A1:D1"/>
    <mergeCell ref="A3:D3"/>
    <mergeCell ref="A4:D4"/>
    <mergeCell ref="A5:D5"/>
    <mergeCell ref="A6:D6"/>
    <mergeCell ref="A8:D8"/>
    <mergeCell ref="A9:D9"/>
    <mergeCell ref="A10:D10"/>
    <mergeCell ref="A11:D11"/>
    <mergeCell ref="A13:D13"/>
    <mergeCell ref="A14:D14"/>
    <mergeCell ref="A15:D15"/>
    <mergeCell ref="A17:D17"/>
    <mergeCell ref="A18:D18"/>
    <mergeCell ref="A19:D19"/>
    <mergeCell ref="A20:D20"/>
    <mergeCell ref="A22:D22"/>
    <mergeCell ref="A23:D23"/>
    <mergeCell ref="A24:D24"/>
    <mergeCell ref="A26:D26"/>
    <mergeCell ref="A27:D27"/>
    <mergeCell ref="A28:D28"/>
    <mergeCell ref="A29:D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2026-08-01T07:08:21Z</dcterms:created>
  <dcterms:modified xmlns:dcterms="http://purl.org/dc/terms/" xmlns:xsi="http://www.w3.org/2001/XMLSchema-instance" xsi:type="dcterms:W3CDTF">2026-08-01T07:08:21Z</dcterms:modified>
</cp:coreProperties>
</file>