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s_Étudiant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"/>
    <numFmt numFmtId="165" formatCode="DD/MM/YYYY"/>
    <numFmt numFmtId="166" formatCode="# ##0"/>
    <numFmt numFmtId="167" formatCode="# ##0.00 €"/>
    <numFmt numFmtId="168" formatCode="0.0%"/>
  </numFmts>
  <fonts count="12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16A34A"/>
    </font>
    <font>
      <b val="1"/>
      <color rgb="001E293B"/>
      <sz val="10"/>
    </font>
    <font>
      <b val="1"/>
      <color rgb="001E293B"/>
    </font>
    <font>
      <b val="1"/>
      <color rgb="000E7490"/>
    </font>
    <font>
      <b val="1"/>
      <color rgb="00FFFFFF"/>
      <sz val="12"/>
    </font>
    <font>
      <b val="1"/>
      <color rgb="0016A34A"/>
      <sz val="11"/>
    </font>
    <font>
      <sz val="10"/>
    </font>
    <font>
      <color rgb="0016A34A"/>
    </font>
    <font>
      <color rgb="001E293B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0E7490"/>
      </patternFill>
    </fill>
    <fill>
      <patternFill patternType="solid">
        <fgColor rgb="00DCFCE7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167" fontId="3" fillId="3" borderId="1" applyAlignment="1" pivotButton="0" quotePrefix="0" xfId="0">
      <alignment horizontal="center" vertical="center" wrapText="1"/>
    </xf>
    <xf numFmtId="167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4" fontId="5" fillId="6" borderId="1" applyAlignment="1" pivotButton="0" quotePrefix="0" xfId="0">
      <alignment horizontal="center" vertical="center" wrapText="1"/>
    </xf>
    <xf numFmtId="167" fontId="3" fillId="6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7" fillId="7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6" fontId="8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7" fontId="8" fillId="4" borderId="1" applyAlignment="1" pivotButton="0" quotePrefix="0" xfId="0">
      <alignment horizontal="center" vertical="center" wrapText="1"/>
    </xf>
    <xf numFmtId="168" fontId="8" fillId="4" borderId="1" applyAlignment="1" pivotButton="0" quotePrefix="0" xfId="0">
      <alignment horizontal="center" vertical="center" wrapText="1"/>
    </xf>
    <xf numFmtId="0" fontId="9" fillId="5" borderId="1" applyAlignment="1" pivotButton="0" quotePrefix="0" xfId="0">
      <alignment horizontal="left" vertical="center" wrapText="1"/>
    </xf>
    <xf numFmtId="167" fontId="10" fillId="5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left" vertical="center" wrapText="1"/>
    </xf>
    <xf numFmtId="167" fontId="10" fillId="3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0" fillId="8" borderId="1" pivotButton="0" quotePrefix="0" xfId="0"/>
    <xf numFmtId="166" fontId="0" fillId="8" borderId="1" pivotButton="0" quotePrefix="0" xfId="0"/>
    <xf numFmtId="0" fontId="0" fillId="9" borderId="1" pivotButton="0" quotePrefix="0" xfId="0"/>
    <xf numFmtId="166" fontId="0" fillId="9" borderId="1" pivotButton="0" quotePrefix="0" xfId="0"/>
    <xf numFmtId="0" fontId="0" fillId="5" borderId="0" pivotButton="0" quotePrefix="0" xfId="0"/>
    <xf numFmtId="0" fontId="2" fillId="7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left" vertical="center" wrapText="1"/>
    </xf>
    <xf numFmtId="166" fontId="0" fillId="3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167" fontId="3" fillId="3" borderId="1" applyAlignment="1" pivotButton="0" quotePrefix="0" xfId="0">
      <alignment horizontal="center" vertical="center" wrapText="1"/>
    </xf>
    <xf numFmtId="167" fontId="0" fillId="3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167" fontId="3" fillId="6" borderId="1" applyAlignment="1" pivotButton="0" quotePrefix="0" xfId="0">
      <alignment horizontal="center" vertical="center" wrapText="1"/>
    </xf>
    <xf numFmtId="166" fontId="8" fillId="4" borderId="1" applyAlignment="1" pivotButton="0" quotePrefix="0" xfId="0">
      <alignment horizontal="center" vertical="center" wrapText="1"/>
    </xf>
    <xf numFmtId="167" fontId="8" fillId="4" borderId="1" applyAlignment="1" pivotButton="0" quotePrefix="0" xfId="0">
      <alignment horizontal="center" vertical="center" wrapText="1"/>
    </xf>
    <xf numFmtId="167" fontId="10" fillId="5" borderId="1" applyAlignment="1" pivotButton="0" quotePrefix="0" xfId="0">
      <alignment horizontal="center" vertical="center" wrapText="1"/>
    </xf>
    <xf numFmtId="167" fontId="10" fillId="3" borderId="1" applyAlignment="1" pivotButton="0" quotePrefix="0" xfId="0">
      <alignment horizontal="center" vertical="center" wrapText="1"/>
    </xf>
    <xf numFmtId="166" fontId="0" fillId="8" borderId="1" pivotButton="0" quotePrefix="0" xfId="0"/>
    <xf numFmtId="166" fontId="0" fillId="9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Loyer charges comprises par locataire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'Contrats_Étudiants'!P2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'Contrats_Étudiants'!$B$3:$B$12</f>
            </numRef>
          </cat>
          <val>
            <numRef>
              <f>'Contrats_Étudiants'!$P$3:$P$12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Locataire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Loyer CC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contrats par statut</a:t>
            </a:r>
          </a:p>
        </rich>
      </tx>
    </title>
    <plotArea>
      <pieChart>
        <varyColors val="1"/>
        <ser>
          <idx val="0"/>
          <order val="0"/>
          <tx>
            <strRef>
              <f>'Synthèse'!F26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'Synthèse'!$E$27:$E$28</f>
            </numRef>
          </cat>
          <val>
            <numRef>
              <f>'Synthèse'!$F$27:$F$28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27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4" customWidth="1" min="3" max="3"/>
    <col width="16" customWidth="1" min="4" max="4"/>
    <col width="28" customWidth="1" min="5" max="5"/>
    <col width="16" customWidth="1" min="6" max="6"/>
    <col width="12" customWidth="1" min="7" max="7"/>
    <col width="12" customWidth="1" min="8" max="8"/>
    <col width="8" customWidth="1" min="9" max="9"/>
    <col width="17" customWidth="1" min="10" max="10"/>
    <col width="17" customWidth="1" min="11" max="11"/>
    <col width="17" customWidth="1" min="12" max="12"/>
    <col width="15" customWidth="1" min="13" max="13"/>
    <col width="16" customWidth="1" min="14" max="14"/>
    <col width="18" customWidth="1" min="15" max="15"/>
    <col width="14" customWidth="1" min="16" max="16"/>
    <col width="18" customWidth="1" min="17" max="17"/>
    <col width="20" customWidth="1" min="18" max="18"/>
    <col width="6" customWidth="1" min="19" max="19"/>
    <col width="20" customWidth="1" min="20" max="20"/>
    <col width="15" customWidth="1" min="21" max="21"/>
    <col width="30" customWidth="1" min="22" max="22"/>
    <col width="14" customWidth="1" min="23" max="23"/>
    <col width="30" customWidth="1" min="24" max="24"/>
  </cols>
  <sheetData>
    <row r="1" ht="32" customHeight="1">
      <c r="A1" s="1" t="inlineStr">
        <is>
          <t>Gestion des Baux Meublés Étudiants — Tableau de Suivi</t>
        </is>
      </c>
    </row>
    <row r="2" ht="40" customHeight="1">
      <c r="A2" s="2" t="inlineStr">
        <is>
          <t>ID Contrat</t>
        </is>
      </c>
      <c r="B2" s="2" t="inlineStr">
        <is>
          <t>Locataire</t>
        </is>
      </c>
      <c r="C2" s="2" t="inlineStr">
        <is>
          <t>Propriétaire / Bailleur</t>
        </is>
      </c>
      <c r="D2" s="2" t="inlineStr">
        <is>
          <t>Type bail</t>
        </is>
      </c>
      <c r="E2" s="2" t="inlineStr">
        <is>
          <t>Adresse du logement</t>
        </is>
      </c>
      <c r="F2" s="2" t="inlineStr">
        <is>
          <t>Ville</t>
        </is>
      </c>
      <c r="G2" s="2" t="inlineStr">
        <is>
          <t>Code postal</t>
        </is>
      </c>
      <c r="H2" s="2" t="inlineStr">
        <is>
          <t>Surface m²</t>
        </is>
      </c>
      <c r="I2" s="2" t="inlineStr">
        <is>
          <t>Pièces</t>
        </is>
      </c>
      <c r="J2" s="2" t="inlineStr">
        <is>
          <t>Date de signature</t>
        </is>
      </c>
      <c r="K2" s="2" t="inlineStr">
        <is>
          <t>Date d'entrée</t>
        </is>
      </c>
      <c r="L2" s="2" t="inlineStr">
        <is>
          <t>Date de fin</t>
        </is>
      </c>
      <c r="M2" s="2" t="inlineStr">
        <is>
          <t>Durée bail (mois)</t>
        </is>
      </c>
      <c r="N2" s="2" t="inlineStr">
        <is>
          <t>Loyer HC (€)</t>
        </is>
      </c>
      <c r="O2" s="2" t="inlineStr">
        <is>
          <t>Charges mensuelles (€)</t>
        </is>
      </c>
      <c r="P2" s="2" t="inlineStr">
        <is>
          <t>Loyer CC (€)</t>
        </is>
      </c>
      <c r="Q2" s="2" t="inlineStr">
        <is>
          <t>Dépôt de garantie (€)</t>
        </is>
      </c>
      <c r="R2" s="2" t="inlineStr">
        <is>
          <t>État des lieux entrée</t>
        </is>
      </c>
      <c r="S2" s="2" t="inlineStr">
        <is>
          <t>DPE</t>
        </is>
      </c>
      <c r="T2" s="2" t="inlineStr">
        <is>
          <t>Garantie / caution</t>
        </is>
      </c>
      <c r="U2" s="2" t="inlineStr">
        <is>
          <t>Assuré logement</t>
        </is>
      </c>
      <c r="V2" s="2" t="inlineStr">
        <is>
          <t>IBAN prélèvement</t>
        </is>
      </c>
      <c r="W2" s="2" t="inlineStr">
        <is>
          <t>Statut contrat</t>
        </is>
      </c>
      <c r="X2" s="2" t="inlineStr">
        <is>
          <t>Observations</t>
        </is>
      </c>
    </row>
    <row r="3" ht="22" customHeight="1">
      <c r="A3" s="3" t="inlineStr">
        <is>
          <t>C001</t>
        </is>
      </c>
      <c r="B3" s="3" t="inlineStr">
        <is>
          <t>Camille Durand</t>
        </is>
      </c>
      <c r="C3" s="3" t="inlineStr">
        <is>
          <t>SCI Durand Immobilier</t>
        </is>
      </c>
      <c r="D3" s="3" t="inlineStr">
        <is>
          <t>Bail meublé étudiant 9 mois</t>
        </is>
      </c>
      <c r="E3" s="3" t="inlineStr">
        <is>
          <t>12 rue de la République</t>
        </is>
      </c>
      <c r="F3" s="3" t="inlineStr">
        <is>
          <t>Lyon</t>
        </is>
      </c>
      <c r="G3" s="3" t="inlineStr">
        <is>
          <t>69002</t>
        </is>
      </c>
      <c r="H3" s="4" t="n">
        <v>22</v>
      </c>
      <c r="I3" s="5" t="n">
        <v>1</v>
      </c>
      <c r="J3" s="6" t="inlineStr">
        <is>
          <t>15/07/2026</t>
        </is>
      </c>
      <c r="K3" s="6" t="inlineStr">
        <is>
          <t>01/09/2026</t>
        </is>
      </c>
      <c r="L3" s="6" t="inlineStr">
        <is>
          <t>31/05/2027</t>
        </is>
      </c>
      <c r="M3" s="39">
        <f>IFERROR(DATEDIF(K3,L3,"m"),0)</f>
        <v/>
      </c>
      <c r="N3" s="40" t="n">
        <v>650</v>
      </c>
      <c r="O3" s="40" t="n">
        <v>80</v>
      </c>
      <c r="P3" s="41">
        <f>N3+O3</f>
        <v/>
      </c>
      <c r="Q3" s="42">
        <f>N3*2</f>
        <v/>
      </c>
      <c r="R3" s="3" t="inlineStr">
        <is>
          <t>Réalisé</t>
        </is>
      </c>
      <c r="S3" s="3" t="inlineStr">
        <is>
          <t>C</t>
        </is>
      </c>
      <c r="T3" s="3" t="inlineStr">
        <is>
          <t>Parents</t>
        </is>
      </c>
      <c r="U3" s="3" t="inlineStr">
        <is>
          <t>Oui</t>
        </is>
      </c>
      <c r="V3" s="3" t="inlineStr">
        <is>
          <t>FR76 1234 5678 9012 3456 7890 123</t>
        </is>
      </c>
      <c r="W3" s="3">
        <f>IF(TODAY()&gt;L3,"Échu","En cours")</f>
        <v/>
      </c>
      <c r="X3" s="3" t="inlineStr">
        <is>
          <t>Renouvellement à prévoir</t>
        </is>
      </c>
    </row>
    <row r="4" ht="22" customHeight="1">
      <c r="A4" s="11" t="inlineStr">
        <is>
          <t>C002</t>
        </is>
      </c>
      <c r="B4" s="11" t="inlineStr">
        <is>
          <t>Julien Moreau</t>
        </is>
      </c>
      <c r="C4" s="11" t="inlineStr">
        <is>
          <t>M. Alain Moreau</t>
        </is>
      </c>
      <c r="D4" s="11" t="inlineStr">
        <is>
          <t>Bail meublé étudiant 9 mois</t>
        </is>
      </c>
      <c r="E4" s="11" t="inlineStr">
        <is>
          <t>8 avenue Victor Hugo</t>
        </is>
      </c>
      <c r="F4" s="11" t="inlineStr">
        <is>
          <t>Paris</t>
        </is>
      </c>
      <c r="G4" s="11" t="inlineStr">
        <is>
          <t>75116</t>
        </is>
      </c>
      <c r="H4" s="4" t="n">
        <v>28</v>
      </c>
      <c r="I4" s="5" t="n">
        <v>1</v>
      </c>
      <c r="J4" s="6" t="inlineStr">
        <is>
          <t>10/07/2026</t>
        </is>
      </c>
      <c r="K4" s="6" t="inlineStr">
        <is>
          <t>01/09/2026</t>
        </is>
      </c>
      <c r="L4" s="6" t="inlineStr">
        <is>
          <t>31/05/2027</t>
        </is>
      </c>
      <c r="M4" s="43">
        <f>IFERROR(DATEDIF(K4,L4,"m"),0)</f>
        <v/>
      </c>
      <c r="N4" s="40" t="n">
        <v>1200</v>
      </c>
      <c r="O4" s="40" t="n">
        <v>150</v>
      </c>
      <c r="P4" s="44">
        <f>N4+O4</f>
        <v/>
      </c>
      <c r="Q4" s="45">
        <f>N4*2</f>
        <v/>
      </c>
      <c r="R4" s="11" t="inlineStr">
        <is>
          <t>Réalisé</t>
        </is>
      </c>
      <c r="S4" s="11" t="inlineStr">
        <is>
          <t>B</t>
        </is>
      </c>
      <c r="T4" s="11" t="inlineStr">
        <is>
          <t>Visale</t>
        </is>
      </c>
      <c r="U4" s="11" t="inlineStr">
        <is>
          <t>Oui</t>
        </is>
      </c>
      <c r="V4" s="11" t="inlineStr">
        <is>
          <t>FR76 9876 5432 1098 7654 3210 987</t>
        </is>
      </c>
      <c r="W4" s="11">
        <f>IF(TODAY()&gt;L4,"Échu","En cours")</f>
        <v/>
      </c>
      <c r="X4" s="11" t="inlineStr"/>
    </row>
    <row r="5" ht="22" customHeight="1">
      <c r="A5" s="3" t="inlineStr">
        <is>
          <t>C003</t>
        </is>
      </c>
      <c r="B5" s="3" t="inlineStr">
        <is>
          <t>Sophie Lefèvre</t>
        </is>
      </c>
      <c r="C5" s="3" t="inlineStr">
        <is>
          <t>SCI Gambetta</t>
        </is>
      </c>
      <c r="D5" s="3" t="inlineStr">
        <is>
          <t>Bail meublé étudiant 9 mois</t>
        </is>
      </c>
      <c r="E5" s="3" t="inlineStr">
        <is>
          <t>24 cours Gambetta</t>
        </is>
      </c>
      <c r="F5" s="3" t="inlineStr">
        <is>
          <t>Bordeaux</t>
        </is>
      </c>
      <c r="G5" s="3" t="inlineStr">
        <is>
          <t>33000</t>
        </is>
      </c>
      <c r="H5" s="4" t="n">
        <v>20</v>
      </c>
      <c r="I5" s="5" t="n">
        <v>1</v>
      </c>
      <c r="J5" s="6" t="inlineStr">
        <is>
          <t>20/07/2026</t>
        </is>
      </c>
      <c r="K5" s="6" t="inlineStr">
        <is>
          <t>01/09/2026</t>
        </is>
      </c>
      <c r="L5" s="6" t="inlineStr">
        <is>
          <t>31/05/2027</t>
        </is>
      </c>
      <c r="M5" s="39">
        <f>IFERROR(DATEDIF(K5,L5,"m"),0)</f>
        <v/>
      </c>
      <c r="N5" s="40" t="n">
        <v>720</v>
      </c>
      <c r="O5" s="40" t="n">
        <v>90</v>
      </c>
      <c r="P5" s="41">
        <f>N5+O5</f>
        <v/>
      </c>
      <c r="Q5" s="42">
        <f>N5*2</f>
        <v/>
      </c>
      <c r="R5" s="3" t="inlineStr">
        <is>
          <t>Réalisé</t>
        </is>
      </c>
      <c r="S5" s="3" t="inlineStr">
        <is>
          <t>D</t>
        </is>
      </c>
      <c r="T5" s="3" t="inlineStr">
        <is>
          <t>Caution solidaire</t>
        </is>
      </c>
      <c r="U5" s="3" t="inlineStr">
        <is>
          <t>Non</t>
        </is>
      </c>
      <c r="V5" s="3" t="inlineStr">
        <is>
          <t>FR76 1111 2222 3333 4444 5555 666</t>
        </is>
      </c>
      <c r="W5" s="3">
        <f>IF(TODAY()&gt;L5,"Échu","En cours")</f>
        <v/>
      </c>
      <c r="X5" s="3" t="inlineStr">
        <is>
          <t>DPE à vérifier</t>
        </is>
      </c>
    </row>
    <row r="6" ht="22" customHeight="1">
      <c r="A6" s="11" t="inlineStr">
        <is>
          <t>C004</t>
        </is>
      </c>
      <c r="B6" s="11" t="inlineStr">
        <is>
          <t>Thomas Bernard</t>
        </is>
      </c>
      <c r="C6" s="11" t="inlineStr">
        <is>
          <t>M. Pierre Vauban</t>
        </is>
      </c>
      <c r="D6" s="11" t="inlineStr">
        <is>
          <t>Bail meublé étudiant 12 mois</t>
        </is>
      </c>
      <c r="E6" s="11" t="inlineStr">
        <is>
          <t>15 boulevard Vauban</t>
        </is>
      </c>
      <c r="F6" s="11" t="inlineStr">
        <is>
          <t>Lille</t>
        </is>
      </c>
      <c r="G6" s="11" t="inlineStr">
        <is>
          <t>59800</t>
        </is>
      </c>
      <c r="H6" s="4" t="n">
        <v>25</v>
      </c>
      <c r="I6" s="5" t="n">
        <v>1</v>
      </c>
      <c r="J6" s="6" t="inlineStr">
        <is>
          <t>01/07/2026</t>
        </is>
      </c>
      <c r="K6" s="6" t="inlineStr">
        <is>
          <t>01/08/2026</t>
        </is>
      </c>
      <c r="L6" s="6" t="inlineStr">
        <is>
          <t>31/07/2027</t>
        </is>
      </c>
      <c r="M6" s="43">
        <f>IFERROR(DATEDIF(K6,L6,"m"),0)</f>
        <v/>
      </c>
      <c r="N6" s="40" t="n">
        <v>780</v>
      </c>
      <c r="O6" s="40" t="n">
        <v>100</v>
      </c>
      <c r="P6" s="44">
        <f>N6+O6</f>
        <v/>
      </c>
      <c r="Q6" s="45">
        <f>N6*2</f>
        <v/>
      </c>
      <c r="R6" s="11" t="inlineStr">
        <is>
          <t>Réalisé</t>
        </is>
      </c>
      <c r="S6" s="11" t="inlineStr">
        <is>
          <t>C</t>
        </is>
      </c>
      <c r="T6" s="11" t="inlineStr">
        <is>
          <t>Parents</t>
        </is>
      </c>
      <c r="U6" s="11" t="inlineStr">
        <is>
          <t>Oui</t>
        </is>
      </c>
      <c r="V6" s="11" t="inlineStr">
        <is>
          <t>FR76 2222 3333 4444 5555 6666 777</t>
        </is>
      </c>
      <c r="W6" s="11">
        <f>IF(TODAY()&gt;L6,"Échu","En cours")</f>
        <v/>
      </c>
      <c r="X6" s="11" t="inlineStr"/>
    </row>
    <row r="7" ht="22" customHeight="1">
      <c r="A7" s="3" t="inlineStr">
        <is>
          <t>C005</t>
        </is>
      </c>
      <c r="B7" s="3" t="inlineStr">
        <is>
          <t>Léa Martin</t>
        </is>
      </c>
      <c r="C7" s="3" t="inlineStr">
        <is>
          <t>SCI Martin &amp; Fils</t>
        </is>
      </c>
      <c r="D7" s="3" t="inlineStr">
        <is>
          <t>Bail meublé étudiant 9 mois</t>
        </is>
      </c>
      <c r="E7" s="3" t="inlineStr">
        <is>
          <t>3 rue Nationale</t>
        </is>
      </c>
      <c r="F7" s="3" t="inlineStr">
        <is>
          <t>Toulouse</t>
        </is>
      </c>
      <c r="G7" s="3" t="inlineStr">
        <is>
          <t>31000</t>
        </is>
      </c>
      <c r="H7" s="4" t="n">
        <v>19</v>
      </c>
      <c r="I7" s="5" t="n">
        <v>1</v>
      </c>
      <c r="J7" s="6" t="inlineStr">
        <is>
          <t>15/07/2026</t>
        </is>
      </c>
      <c r="K7" s="6" t="inlineStr">
        <is>
          <t>01/09/2026</t>
        </is>
      </c>
      <c r="L7" s="6" t="inlineStr">
        <is>
          <t>31/05/2027</t>
        </is>
      </c>
      <c r="M7" s="39">
        <f>IFERROR(DATEDIF(K7,L7,"m"),0)</f>
        <v/>
      </c>
      <c r="N7" s="40" t="n">
        <v>680</v>
      </c>
      <c r="O7" s="40" t="n">
        <v>70</v>
      </c>
      <c r="P7" s="41">
        <f>N7+O7</f>
        <v/>
      </c>
      <c r="Q7" s="42">
        <f>N7*2</f>
        <v/>
      </c>
      <c r="R7" s="3" t="inlineStr">
        <is>
          <t>Réalisé</t>
        </is>
      </c>
      <c r="S7" s="3" t="inlineStr">
        <is>
          <t>E</t>
        </is>
      </c>
      <c r="T7" s="3" t="inlineStr">
        <is>
          <t>Visale</t>
        </is>
      </c>
      <c r="U7" s="3" t="inlineStr">
        <is>
          <t>Oui</t>
        </is>
      </c>
      <c r="V7" s="3" t="inlineStr">
        <is>
          <t>FR76 3333 4444 5555 6666 7777 888</t>
        </is>
      </c>
      <c r="W7" s="3">
        <f>IF(TODAY()&gt;L7,"Échu","En cours")</f>
        <v/>
      </c>
      <c r="X7" s="3" t="inlineStr"/>
    </row>
    <row r="8" ht="22" customHeight="1">
      <c r="A8" s="11" t="inlineStr">
        <is>
          <t>C006</t>
        </is>
      </c>
      <c r="B8" s="11" t="inlineStr">
        <is>
          <t>Nicolas Petit</t>
        </is>
      </c>
      <c r="C8" s="11" t="inlineStr">
        <is>
          <t>Mme. Isabelle Isly</t>
        </is>
      </c>
      <c r="D8" s="11" t="inlineStr">
        <is>
          <t>Bail meublé étudiant 9 mois</t>
        </is>
      </c>
      <c r="E8" s="11" t="inlineStr">
        <is>
          <t>18 rue d'Isly</t>
        </is>
      </c>
      <c r="F8" s="11" t="inlineStr">
        <is>
          <t>Marseille</t>
        </is>
      </c>
      <c r="G8" s="11" t="inlineStr">
        <is>
          <t>13001</t>
        </is>
      </c>
      <c r="H8" s="4" t="n">
        <v>24</v>
      </c>
      <c r="I8" s="5" t="n">
        <v>1</v>
      </c>
      <c r="J8" s="6" t="inlineStr">
        <is>
          <t>05/07/2026</t>
        </is>
      </c>
      <c r="K8" s="6" t="inlineStr">
        <is>
          <t>01/09/2026</t>
        </is>
      </c>
      <c r="L8" s="6" t="inlineStr">
        <is>
          <t>31/05/2027</t>
        </is>
      </c>
      <c r="M8" s="43">
        <f>IFERROR(DATEDIF(K8,L8,"m"),0)</f>
        <v/>
      </c>
      <c r="N8" s="40" t="n">
        <v>850</v>
      </c>
      <c r="O8" s="40" t="n">
        <v>120</v>
      </c>
      <c r="P8" s="44">
        <f>N8+O8</f>
        <v/>
      </c>
      <c r="Q8" s="45">
        <f>N8*2</f>
        <v/>
      </c>
      <c r="R8" s="11" t="inlineStr">
        <is>
          <t>Réalisé</t>
        </is>
      </c>
      <c r="S8" s="11" t="inlineStr">
        <is>
          <t>B</t>
        </is>
      </c>
      <c r="T8" s="11" t="inlineStr">
        <is>
          <t>Parents</t>
        </is>
      </c>
      <c r="U8" s="11" t="inlineStr">
        <is>
          <t>Oui</t>
        </is>
      </c>
      <c r="V8" s="11" t="inlineStr">
        <is>
          <t>FR76 4444 5555 6666 7777 8888 999</t>
        </is>
      </c>
      <c r="W8" s="11">
        <f>IF(TODAY()&gt;L8,"Échu","En cours")</f>
        <v/>
      </c>
      <c r="X8" s="11" t="inlineStr">
        <is>
          <t>Assurance reçue le 05/04/2026</t>
        </is>
      </c>
    </row>
    <row r="9" ht="22" customHeight="1">
      <c r="A9" s="3" t="inlineStr">
        <is>
          <t>C007</t>
        </is>
      </c>
      <c r="B9" s="3" t="inlineStr">
        <is>
          <t>Émilie Rousseau</t>
        </is>
      </c>
      <c r="C9" s="3" t="inlineStr">
        <is>
          <t>SCI Comédie Immo</t>
        </is>
      </c>
      <c r="D9" s="3" t="inlineStr">
        <is>
          <t>Bail meublé étudiant 9 mois</t>
        </is>
      </c>
      <c r="E9" s="3" t="inlineStr">
        <is>
          <t>6 place de la Comédie</t>
        </is>
      </c>
      <c r="F9" s="3" t="inlineStr">
        <is>
          <t>Montpellier</t>
        </is>
      </c>
      <c r="G9" s="3" t="inlineStr">
        <is>
          <t>34000</t>
        </is>
      </c>
      <c r="H9" s="4" t="n">
        <v>21</v>
      </c>
      <c r="I9" s="5" t="n">
        <v>1</v>
      </c>
      <c r="J9" s="6" t="inlineStr">
        <is>
          <t>12/07/2026</t>
        </is>
      </c>
      <c r="K9" s="6" t="inlineStr">
        <is>
          <t>01/09/2026</t>
        </is>
      </c>
      <c r="L9" s="6" t="inlineStr">
        <is>
          <t>31/05/2027</t>
        </is>
      </c>
      <c r="M9" s="39">
        <f>IFERROR(DATEDIF(K9,L9,"m"),0)</f>
        <v/>
      </c>
      <c r="N9" s="40" t="n">
        <v>760</v>
      </c>
      <c r="O9" s="40" t="n">
        <v>95</v>
      </c>
      <c r="P9" s="41">
        <f>N9+O9</f>
        <v/>
      </c>
      <c r="Q9" s="42">
        <f>N9*2</f>
        <v/>
      </c>
      <c r="R9" s="3" t="inlineStr">
        <is>
          <t>Réalisé</t>
        </is>
      </c>
      <c r="S9" s="3" t="inlineStr">
        <is>
          <t>C</t>
        </is>
      </c>
      <c r="T9" s="3" t="inlineStr">
        <is>
          <t>Caution solidaire</t>
        </is>
      </c>
      <c r="U9" s="3" t="inlineStr">
        <is>
          <t>Oui</t>
        </is>
      </c>
      <c r="V9" s="3" t="inlineStr">
        <is>
          <t>FR76 5555 6666 7777 8888 9999 000</t>
        </is>
      </c>
      <c r="W9" s="3">
        <f>IF(TODAY()&gt;L9,"Échu","En cours")</f>
        <v/>
      </c>
      <c r="X9" s="3" t="inlineStr"/>
    </row>
    <row r="10" ht="22" customHeight="1">
      <c r="A10" s="11" t="inlineStr">
        <is>
          <t>C008</t>
        </is>
      </c>
      <c r="B10" s="11" t="inlineStr">
        <is>
          <t>Antoine Garcia</t>
        </is>
      </c>
      <c r="C10" s="11" t="inlineStr">
        <is>
          <t>M. Henri Strasbourg</t>
        </is>
      </c>
      <c r="D10" s="11" t="inlineStr">
        <is>
          <t>Bail meublé étudiant 12 mois</t>
        </is>
      </c>
      <c r="E10" s="11" t="inlineStr">
        <is>
          <t>11 rue de Strasbourg</t>
        </is>
      </c>
      <c r="F10" s="11" t="inlineStr">
        <is>
          <t>Strasbourg</t>
        </is>
      </c>
      <c r="G10" s="11" t="inlineStr">
        <is>
          <t>67000</t>
        </is>
      </c>
      <c r="H10" s="4" t="n">
        <v>30</v>
      </c>
      <c r="I10" s="5" t="n">
        <v>2</v>
      </c>
      <c r="J10" s="6" t="inlineStr">
        <is>
          <t>01/06/2026</t>
        </is>
      </c>
      <c r="K10" s="6" t="inlineStr">
        <is>
          <t>01/07/2026</t>
        </is>
      </c>
      <c r="L10" s="6" t="inlineStr">
        <is>
          <t>30/06/2027</t>
        </is>
      </c>
      <c r="M10" s="43">
        <f>IFERROR(DATEDIF(K10,L10,"m"),0)</f>
        <v/>
      </c>
      <c r="N10" s="40" t="n">
        <v>950</v>
      </c>
      <c r="O10" s="40" t="n">
        <v>130</v>
      </c>
      <c r="P10" s="44">
        <f>N10+O10</f>
        <v/>
      </c>
      <c r="Q10" s="45">
        <f>N10*2</f>
        <v/>
      </c>
      <c r="R10" s="11" t="inlineStr">
        <is>
          <t>Réalisé</t>
        </is>
      </c>
      <c r="S10" s="11" t="inlineStr">
        <is>
          <t>A</t>
        </is>
      </c>
      <c r="T10" s="11" t="inlineStr">
        <is>
          <t>Parents</t>
        </is>
      </c>
      <c r="U10" s="11" t="inlineStr">
        <is>
          <t>Oui</t>
        </is>
      </c>
      <c r="V10" s="11" t="inlineStr">
        <is>
          <t>FR76 6666 7777 8888 9999 0000 111</t>
        </is>
      </c>
      <c r="W10" s="11">
        <f>IF(TODAY()&gt;L10,"Échu","En cours")</f>
        <v/>
      </c>
      <c r="X10" s="11" t="inlineStr"/>
    </row>
    <row r="11" ht="22" customHeight="1">
      <c r="A11" s="3" t="inlineStr">
        <is>
          <t>C009</t>
        </is>
      </c>
      <c r="B11" s="3" t="inlineStr">
        <is>
          <t>Chloé Perrin</t>
        </is>
      </c>
      <c r="C11" s="3" t="inlineStr">
        <is>
          <t>SCI Garibaldi</t>
        </is>
      </c>
      <c r="D11" s="3" t="inlineStr">
        <is>
          <t>Bail meublé étudiant 9 mois</t>
        </is>
      </c>
      <c r="E11" s="3" t="inlineStr">
        <is>
          <t>27 rue Garibaldi</t>
        </is>
      </c>
      <c r="F11" s="3" t="inlineStr">
        <is>
          <t>Lyon</t>
        </is>
      </c>
      <c r="G11" s="3" t="inlineStr">
        <is>
          <t>69006</t>
        </is>
      </c>
      <c r="H11" s="4" t="n">
        <v>23</v>
      </c>
      <c r="I11" s="5" t="n">
        <v>1</v>
      </c>
      <c r="J11" s="6" t="inlineStr">
        <is>
          <t>20/07/2026</t>
        </is>
      </c>
      <c r="K11" s="6" t="inlineStr">
        <is>
          <t>01/09/2026</t>
        </is>
      </c>
      <c r="L11" s="6" t="inlineStr">
        <is>
          <t>28/02/2026</t>
        </is>
      </c>
      <c r="M11" s="39">
        <f>IFERROR(DATEDIF(K11,L11,"m"),0)</f>
        <v/>
      </c>
      <c r="N11" s="40" t="n">
        <v>820</v>
      </c>
      <c r="O11" s="40" t="n">
        <v>110</v>
      </c>
      <c r="P11" s="41">
        <f>N11+O11</f>
        <v/>
      </c>
      <c r="Q11" s="42">
        <f>N11*2</f>
        <v/>
      </c>
      <c r="R11" s="3" t="inlineStr">
        <is>
          <t>Réalisé</t>
        </is>
      </c>
      <c r="S11" s="3" t="inlineStr">
        <is>
          <t>D</t>
        </is>
      </c>
      <c r="T11" s="3" t="inlineStr">
        <is>
          <t>Visale</t>
        </is>
      </c>
      <c r="U11" s="3" t="inlineStr">
        <is>
          <t>Non</t>
        </is>
      </c>
      <c r="V11" s="3" t="inlineStr">
        <is>
          <t>FR76 7777 8888 9999 0000 1111 222</t>
        </is>
      </c>
      <c r="W11" s="3">
        <f>IF(TODAY()&gt;L11,"Échu","En cours")</f>
        <v/>
      </c>
      <c r="X11" s="3" t="inlineStr"/>
    </row>
    <row r="12" ht="22" customHeight="1">
      <c r="A12" s="11" t="inlineStr">
        <is>
          <t>C010</t>
        </is>
      </c>
      <c r="B12" s="11" t="inlineStr">
        <is>
          <t>Hugo Fontaine</t>
        </is>
      </c>
      <c r="C12" s="11" t="inlineStr">
        <is>
          <t>Mme. Claire Nantes</t>
        </is>
      </c>
      <c r="D12" s="11" t="inlineStr">
        <is>
          <t>Bail meublé étudiant 9 mois</t>
        </is>
      </c>
      <c r="E12" s="11" t="inlineStr">
        <is>
          <t>5 rue des Halles</t>
        </is>
      </c>
      <c r="F12" s="11" t="inlineStr">
        <is>
          <t>Nantes</t>
        </is>
      </c>
      <c r="G12" s="11" t="inlineStr">
        <is>
          <t>44000</t>
        </is>
      </c>
      <c r="H12" s="4" t="n">
        <v>18</v>
      </c>
      <c r="I12" s="5" t="n">
        <v>1</v>
      </c>
      <c r="J12" s="6" t="inlineStr">
        <is>
          <t>10/07/2026</t>
        </is>
      </c>
      <c r="K12" s="6" t="inlineStr">
        <is>
          <t>01/09/2026</t>
        </is>
      </c>
      <c r="L12" s="6" t="inlineStr">
        <is>
          <t>31/05/2027</t>
        </is>
      </c>
      <c r="M12" s="43">
        <f>IFERROR(DATEDIF(K12,L12,"m"),0)</f>
        <v/>
      </c>
      <c r="N12" s="40" t="n">
        <v>640</v>
      </c>
      <c r="O12" s="40" t="n">
        <v>60</v>
      </c>
      <c r="P12" s="44">
        <f>N12+O12</f>
        <v/>
      </c>
      <c r="Q12" s="45">
        <f>N12*2</f>
        <v/>
      </c>
      <c r="R12" s="11" t="inlineStr">
        <is>
          <t>Réalisé</t>
        </is>
      </c>
      <c r="S12" s="11" t="inlineStr">
        <is>
          <t>C</t>
        </is>
      </c>
      <c r="T12" s="11" t="inlineStr">
        <is>
          <t>Parents</t>
        </is>
      </c>
      <c r="U12" s="11" t="inlineStr">
        <is>
          <t>Oui</t>
        </is>
      </c>
      <c r="V12" s="11" t="inlineStr">
        <is>
          <t>FR76 8888 9999 0000 1111 2222 333</t>
        </is>
      </c>
      <c r="W12" s="11">
        <f>IF(TODAY()&gt;L12,"Échu","En cours")</f>
        <v/>
      </c>
      <c r="X12" s="11" t="inlineStr"/>
    </row>
    <row r="13" ht="22" customHeight="1">
      <c r="A13" s="15" t="inlineStr">
        <is>
          <t>TOTAUX / MOYENNES</t>
        </is>
      </c>
      <c r="B13" s="16" t="n"/>
      <c r="C13" s="16" t="n"/>
      <c r="D13" s="16" t="n"/>
      <c r="E13" s="16" t="n"/>
      <c r="F13" s="16" t="n"/>
      <c r="G13" s="16" t="n"/>
      <c r="H13" s="17">
        <f>AVERAGE(H3:H12)</f>
        <v/>
      </c>
      <c r="I13" s="16" t="n"/>
      <c r="J13" s="16" t="n"/>
      <c r="K13" s="16" t="n"/>
      <c r="L13" s="16" t="n"/>
      <c r="M13" s="16" t="n"/>
      <c r="N13" s="46">
        <f>SUM(N3:N12)</f>
        <v/>
      </c>
      <c r="O13" s="46">
        <f>SUM(O3:O12)</f>
        <v/>
      </c>
      <c r="P13" s="46">
        <f>SUM(P3:P12)</f>
        <v/>
      </c>
      <c r="Q13" s="16" t="n"/>
      <c r="R13" s="16" t="n"/>
      <c r="S13" s="16" t="n"/>
      <c r="T13" s="16" t="n"/>
      <c r="U13" s="16" t="n"/>
      <c r="V13" s="16" t="n"/>
      <c r="W13" s="19">
        <f>COUNTIF(W3:W12,"En cours")&amp;" en cours / "&amp;COUNTA(A3:A12)&amp;" total"</f>
        <v/>
      </c>
      <c r="X13" s="16" t="n"/>
    </row>
  </sheetData>
  <mergeCells count="1">
    <mergeCell ref="A1:X1"/>
  </mergeCells>
  <conditionalFormatting sqref="W3:W12">
    <cfRule type="expression" priority="1" dxfId="0" stopIfTrue="1">
      <formula>W3="Échu"</formula>
    </cfRule>
    <cfRule type="expression" priority="2" dxfId="1" stopIfTrue="1">
      <formula>W3="En cours"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6" customHeight="1">
      <c r="A1" s="1" t="inlineStr">
        <is>
          <t>Synthèse — Parc Locatif Étudiant</t>
        </is>
      </c>
    </row>
    <row r="2"/>
    <row r="3" ht="28" customHeight="1">
      <c r="A3" s="20" t="inlineStr">
        <is>
          <t>Indicateurs clés</t>
        </is>
      </c>
    </row>
    <row r="4" ht="22" customHeight="1">
      <c r="A4" s="21" t="inlineStr">
        <is>
          <t>Nombre total de contrats</t>
        </is>
      </c>
      <c r="B4" s="47">
        <f>COUNTA(Contrats_Étudiants!A3:A12)</f>
        <v/>
      </c>
    </row>
    <row r="5" ht="22" customHeight="1">
      <c r="A5" s="23" t="inlineStr">
        <is>
          <t>Contrats en cours</t>
        </is>
      </c>
      <c r="B5" s="47">
        <f>COUNTIF(Contrats_Étudiants!W3:W12,"En cours")</f>
        <v/>
      </c>
    </row>
    <row r="6" ht="22" customHeight="1">
      <c r="A6" s="21" t="inlineStr">
        <is>
          <t>Contrats échus</t>
        </is>
      </c>
      <c r="B6" s="47">
        <f>COUNTIF(Contrats_Étudiants!W3:W12,"Échu")</f>
        <v/>
      </c>
    </row>
    <row r="7" ht="22" customHeight="1">
      <c r="A7" s="23" t="inlineStr">
        <is>
          <t>Loyer moyen HC (€)</t>
        </is>
      </c>
      <c r="B7" s="48">
        <f>IFERROR(AVERAGE(Contrats_Étudiants!N3:N12),0)</f>
        <v/>
      </c>
    </row>
    <row r="8" ht="22" customHeight="1">
      <c r="A8" s="21" t="inlineStr">
        <is>
          <t>Charges moyennes (€)</t>
        </is>
      </c>
      <c r="B8" s="48">
        <f>IFERROR(AVERAGE(Contrats_Étudiants!O3:O12),0)</f>
        <v/>
      </c>
    </row>
    <row r="9" ht="22" customHeight="1">
      <c r="A9" s="23" t="inlineStr">
        <is>
          <t>Total loyers HC (€)</t>
        </is>
      </c>
      <c r="B9" s="48">
        <f>SUM(Contrats_Étudiants!N3:N12)</f>
        <v/>
      </c>
    </row>
    <row r="10" ht="22" customHeight="1">
      <c r="A10" s="21" t="inlineStr">
        <is>
          <t>Total loyers CC (€)</t>
        </is>
      </c>
      <c r="B10" s="48">
        <f>SUM(Contrats_Étudiants!P3:P12)</f>
        <v/>
      </c>
    </row>
    <row r="11" ht="22" customHeight="1">
      <c r="A11" s="23" t="inlineStr">
        <is>
          <t>Total dépôts de garantie (€)</t>
        </is>
      </c>
      <c r="B11" s="48">
        <f>SUM(Contrats_Étudiants!Q3:Q12)</f>
        <v/>
      </c>
    </row>
    <row r="12" ht="22" customHeight="1">
      <c r="A12" s="21" t="inlineStr">
        <is>
          <t>Taux de logements assurés (%)</t>
        </is>
      </c>
      <c r="B12" s="25">
        <f>IFERROR(COUNTIF(Contrats_Étudiants!U3:U12,"Oui")/COUNTA(Contrats_Étudiants!A3:A12),0)</f>
        <v/>
      </c>
    </row>
    <row r="13" ht="22" customHeight="1">
      <c r="A13" s="23" t="inlineStr">
        <is>
          <t>Surface moyenne (m²)</t>
        </is>
      </c>
      <c r="B13" s="48">
        <f>IFERROR(AVERAGE(Contrats_Étudiants!H3:H12),0)</f>
        <v/>
      </c>
    </row>
    <row r="14"/>
    <row r="15" ht="28" customHeight="1">
      <c r="A15" s="20" t="inlineStr">
        <is>
          <t>Répartition par ville</t>
        </is>
      </c>
    </row>
    <row r="16">
      <c r="A16" s="2" t="inlineStr">
        <is>
          <t>Ville</t>
        </is>
      </c>
      <c r="B16" s="2" t="inlineStr">
        <is>
          <t>Nb contrats</t>
        </is>
      </c>
      <c r="C16" s="2" t="inlineStr">
        <is>
          <t>Loyer HC moy. (€)</t>
        </is>
      </c>
    </row>
    <row r="17" ht="20" customHeight="1">
      <c r="A17" s="26" t="inlineStr">
        <is>
          <t>Lyon</t>
        </is>
      </c>
      <c r="B17" s="43">
        <f>COUNTIF(Contrats_Étudiants!F3:F12,A17)</f>
        <v/>
      </c>
      <c r="C17" s="49">
        <f>IFERROR(AVERAGEIF(Contrats_Étudiants!F3:F12,A17,Contrats_Étudiants!N3:N12),0)</f>
        <v/>
      </c>
    </row>
    <row r="18" ht="20" customHeight="1">
      <c r="A18" s="28" t="inlineStr">
        <is>
          <t>Paris</t>
        </is>
      </c>
      <c r="B18" s="39">
        <f>COUNTIF(Contrats_Étudiants!F3:F12,A18)</f>
        <v/>
      </c>
      <c r="C18" s="50">
        <f>IFERROR(AVERAGEIF(Contrats_Étudiants!F3:F12,A18,Contrats_Étudiants!N3:N12),0)</f>
        <v/>
      </c>
    </row>
    <row r="19" ht="20" customHeight="1">
      <c r="A19" s="26" t="inlineStr">
        <is>
          <t>Bordeaux</t>
        </is>
      </c>
      <c r="B19" s="43">
        <f>COUNTIF(Contrats_Étudiants!F3:F12,A19)</f>
        <v/>
      </c>
      <c r="C19" s="49">
        <f>IFERROR(AVERAGEIF(Contrats_Étudiants!F3:F12,A19,Contrats_Étudiants!N3:N12),0)</f>
        <v/>
      </c>
    </row>
    <row r="20" ht="20" customHeight="1">
      <c r="A20" s="28" t="inlineStr">
        <is>
          <t>Lille</t>
        </is>
      </c>
      <c r="B20" s="39">
        <f>COUNTIF(Contrats_Étudiants!F3:F12,A20)</f>
        <v/>
      </c>
      <c r="C20" s="50">
        <f>IFERROR(AVERAGEIF(Contrats_Étudiants!F3:F12,A20,Contrats_Étudiants!N3:N12),0)</f>
        <v/>
      </c>
    </row>
    <row r="21" ht="20" customHeight="1">
      <c r="A21" s="26" t="inlineStr">
        <is>
          <t>Toulouse</t>
        </is>
      </c>
      <c r="B21" s="43">
        <f>COUNTIF(Contrats_Étudiants!F3:F12,A21)</f>
        <v/>
      </c>
      <c r="C21" s="49">
        <f>IFERROR(AVERAGEIF(Contrats_Étudiants!F3:F12,A21,Contrats_Étudiants!N3:N12),0)</f>
        <v/>
      </c>
    </row>
    <row r="22" ht="20" customHeight="1">
      <c r="A22" s="28" t="inlineStr">
        <is>
          <t>Marseille</t>
        </is>
      </c>
      <c r="B22" s="39">
        <f>COUNTIF(Contrats_Étudiants!F3:F12,A22)</f>
        <v/>
      </c>
      <c r="C22" s="50">
        <f>IFERROR(AVERAGEIF(Contrats_Étudiants!F3:F12,A22,Contrats_Étudiants!N3:N12),0)</f>
        <v/>
      </c>
    </row>
    <row r="23" ht="20" customHeight="1">
      <c r="A23" s="26" t="inlineStr">
        <is>
          <t>Montpellier</t>
        </is>
      </c>
      <c r="B23" s="43">
        <f>COUNTIF(Contrats_Étudiants!F3:F12,A23)</f>
        <v/>
      </c>
      <c r="C23" s="49">
        <f>IFERROR(AVERAGEIF(Contrats_Étudiants!F3:F12,A23,Contrats_Étudiants!N3:N12),0)</f>
        <v/>
      </c>
    </row>
    <row r="24" ht="20" customHeight="1">
      <c r="A24" s="28" t="inlineStr">
        <is>
          <t>Strasbourg</t>
        </is>
      </c>
      <c r="B24" s="39">
        <f>COUNTIF(Contrats_Étudiants!F3:F12,A24)</f>
        <v/>
      </c>
      <c r="C24" s="50">
        <f>IFERROR(AVERAGEIF(Contrats_Étudiants!F3:F12,A24,Contrats_Étudiants!N3:N12),0)</f>
        <v/>
      </c>
    </row>
    <row r="25" ht="20" customHeight="1">
      <c r="A25" s="26" t="inlineStr">
        <is>
          <t>Nantes</t>
        </is>
      </c>
      <c r="B25" s="43">
        <f>COUNTIF(Contrats_Étudiants!F3:F12,A25)</f>
        <v/>
      </c>
      <c r="C25" s="49">
        <f>IFERROR(AVERAGEIF(Contrats_Étudiants!F3:F12,A25,Contrats_Étudiants!N3:N12),0)</f>
        <v/>
      </c>
    </row>
    <row r="26">
      <c r="E26" s="30" t="inlineStr">
        <is>
          <t>Statut</t>
        </is>
      </c>
      <c r="F26" s="30" t="inlineStr">
        <is>
          <t>Nombre</t>
        </is>
      </c>
    </row>
    <row r="27">
      <c r="E27" s="31" t="inlineStr">
        <is>
          <t>En cours</t>
        </is>
      </c>
      <c r="F27" s="51">
        <f>COUNTIF(Contrats_Étudiants!W3:W12,"En cours")</f>
        <v/>
      </c>
    </row>
    <row r="28">
      <c r="E28" s="33" t="inlineStr">
        <is>
          <t>Échu</t>
        </is>
      </c>
      <c r="F28" s="52">
        <f>COUNTIF(Contrats_Étudiants!W3:W12,"Échu")</f>
        <v/>
      </c>
    </row>
  </sheetData>
  <mergeCells count="3">
    <mergeCell ref="A1:F1"/>
    <mergeCell ref="A3:F3"/>
    <mergeCell ref="A15:F1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6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60" customWidth="1" min="3" max="3"/>
    <col width="20" customWidth="1" min="4" max="4"/>
  </cols>
  <sheetData>
    <row r="1" ht="36" customHeight="1">
      <c r="B1" s="1" t="inlineStr">
        <is>
          <t>Guide d'utilisation — Baux Meublés Étudiants</t>
        </is>
      </c>
    </row>
    <row r="2"/>
    <row r="3" ht="8" customHeight="1">
      <c r="B3" s="35" t="n"/>
    </row>
    <row r="4" ht="24" customHeight="1">
      <c r="B4" s="36" t="inlineStr">
        <is>
          <t>PRÉSENTATION DU FICHIER</t>
        </is>
      </c>
      <c r="C4" s="53" t="n"/>
      <c r="D4" s="54" t="n"/>
    </row>
    <row r="5" ht="40" customHeight="1">
      <c r="B5" s="23" t="inlineStr">
        <is>
          <t>Objectif</t>
        </is>
      </c>
      <c r="C5" s="37" t="inlineStr">
        <is>
          <t>Ce classeur permet de gérer les baux de location meublée à usage exclusif de résidence principale d'un étudiant, conformément à la loi ALUR et à la loi du 6 juillet 1989 (art. 25-7).</t>
        </is>
      </c>
    </row>
    <row r="6" ht="40" customHeight="1">
      <c r="B6" s="21" t="inlineStr">
        <is>
          <t>Type de bail</t>
        </is>
      </c>
      <c r="C6" s="38" t="inlineStr">
        <is>
          <t>Bail meublé étudiant : durée 9 mois non renouvelable automatiquement (ou 12 mois standard si l'étudiant accepte). Le bailleur peut récupérer le logement à l'échéance sans motif.</t>
        </is>
      </c>
    </row>
    <row r="7" ht="40" customHeight="1">
      <c r="B7" s="23" t="inlineStr">
        <is>
          <t>Préavis locataire</t>
        </is>
      </c>
      <c r="C7" s="37" t="inlineStr">
        <is>
          <t>Le locataire peut donner congé à tout moment avec un préavis d'1 mois (bail meublé).</t>
        </is>
      </c>
    </row>
    <row r="8" ht="8" customHeight="1">
      <c r="B8" s="35" t="n"/>
    </row>
    <row r="9" ht="24" customHeight="1">
      <c r="B9" s="36" t="inlineStr">
        <is>
          <t>FEUILLE 1 — CONTRATS_ÉTUDIANTS</t>
        </is>
      </c>
      <c r="C9" s="53" t="n"/>
      <c r="D9" s="54" t="n"/>
    </row>
    <row r="10" ht="40" customHeight="1">
      <c r="B10" s="21" t="inlineStr">
        <is>
          <t>Colonnes de saisie (fond jaune pâle)</t>
        </is>
      </c>
      <c r="C10" s="38" t="inlineStr">
        <is>
          <t>Remplir manuellement : Locataire, Propriétaire, Adresse, Loyer HC, Charges, Dates, DPE, Garantie, Assurance, IBAN.</t>
        </is>
      </c>
    </row>
    <row r="11" ht="40" customHeight="1">
      <c r="B11" s="23" t="inlineStr">
        <is>
          <t>Colonnes calculées automatiquement</t>
        </is>
      </c>
      <c r="C11" s="37" t="inlineStr">
        <is>
          <t>Durée bail (mois) = DATEDIF(date entrée, date fin, "m").
Loyer CC = Loyer HC + Charges.
Dépôt de garantie = 2 × Loyer HC (plafond légal meublé).
Statut = Échu si TODAY() &gt; date de fin.</t>
        </is>
      </c>
    </row>
    <row r="12" ht="8" customHeight="1">
      <c r="B12" s="35" t="n"/>
    </row>
    <row r="13" ht="24" customHeight="1">
      <c r="B13" s="36" t="inlineStr">
        <is>
          <t>DÉPÔT DE GARANTIE</t>
        </is>
      </c>
      <c r="C13" s="53" t="n"/>
      <c r="D13" s="54" t="n"/>
    </row>
    <row r="14" ht="40" customHeight="1">
      <c r="B14" s="21" t="inlineStr">
        <is>
          <t>Règle légale</t>
        </is>
      </c>
      <c r="C14" s="38" t="inlineStr">
        <is>
          <t>Pour un bail meublé : plafond = 2 mois de loyer hors charges (art. 22 loi du 6 juillet 1989, modifié par la loi ALUR).</t>
        </is>
      </c>
    </row>
    <row r="15" ht="40" customHeight="1">
      <c r="B15" s="23" t="inlineStr">
        <is>
          <t>Restitution</t>
        </is>
      </c>
      <c r="C15" s="37" t="inlineStr">
        <is>
          <t>Dans les 2 mois suivant la restitution des clés si état des lieux de sortie conforme (1 mois si identique). Déduction possible des sommes dues.</t>
        </is>
      </c>
    </row>
    <row r="16" ht="8" customHeight="1">
      <c r="B16" s="35" t="n"/>
    </row>
    <row r="17" ht="24" customHeight="1">
      <c r="B17" s="36" t="inlineStr">
        <is>
          <t>DOCUMENTS OBLIGATOIRES</t>
        </is>
      </c>
      <c r="C17" s="53" t="n"/>
      <c r="D17" s="54" t="n"/>
    </row>
    <row r="18" ht="40" customHeight="1">
      <c r="B18" s="21" t="inlineStr">
        <is>
          <t>Pièce d'identité</t>
        </is>
      </c>
      <c r="C18" s="38" t="inlineStr">
        <is>
          <t>Carte nationale d'identité ou passeport en cours de validité.</t>
        </is>
      </c>
    </row>
    <row r="19" ht="40" customHeight="1">
      <c r="B19" s="23" t="inlineStr">
        <is>
          <t>Certificat de scolarité</t>
        </is>
      </c>
      <c r="C19" s="37" t="inlineStr">
        <is>
          <t>Attestation d'inscription dans un établissement d'enseignement supérieur pour l'année universitaire en cours.</t>
        </is>
      </c>
    </row>
    <row r="20" ht="40" customHeight="1">
      <c r="B20" s="21" t="inlineStr">
        <is>
          <t>Assurance habitation</t>
        </is>
      </c>
      <c r="C20" s="38" t="inlineStr">
        <is>
          <t>Attestation d'assurance multirisque habitation (MRH) obligatoire à la remise des clés (art. 7 loi du 6 juillet 1989).</t>
        </is>
      </c>
    </row>
    <row r="21" ht="40" customHeight="1">
      <c r="B21" s="23" t="inlineStr">
        <is>
          <t>Caution / garantie</t>
        </is>
      </c>
      <c r="C21" s="37" t="inlineStr">
        <is>
          <t>Acte de cautionnement solidaire (parents, tiers) ou attestation Visale (Action Logement) ou garantie Loca-pass.</t>
        </is>
      </c>
    </row>
    <row r="22" ht="8" customHeight="1">
      <c r="B22" s="35" t="n"/>
    </row>
    <row r="23" ht="24" customHeight="1">
      <c r="B23" s="36" t="inlineStr">
        <is>
          <t>RÉVISION DU LOYER</t>
        </is>
      </c>
      <c r="C23" s="53" t="n"/>
      <c r="D23" s="54" t="n"/>
    </row>
    <row r="24" ht="40" customHeight="1">
      <c r="B24" s="21" t="inlineStr">
        <is>
          <t>IRL</t>
        </is>
      </c>
      <c r="C24" s="38" t="inlineStr">
        <is>
          <t>Le loyer peut être révisé une fois par an, à la date anniversaire du bail, selon l'Indice de Référence des Loyers (IRL) publié par l'INSEE. Toute clause contractuelle de révision automatique doit y faire référence.</t>
        </is>
      </c>
    </row>
    <row r="25" ht="40" customHeight="1">
      <c r="B25" s="23" t="inlineStr">
        <is>
          <t>Encadrement des loyers</t>
        </is>
      </c>
      <c r="C25" s="37" t="inlineStr">
        <is>
          <t>Dans les zones tendues (Paris, Lyon, Lille…), le loyer est encadré. Se référer au loyer de référence majoré fixé par arrêté préfectoral.</t>
        </is>
      </c>
    </row>
    <row r="26" ht="8" customHeight="1">
      <c r="B26" s="35" t="n"/>
    </row>
    <row r="27" ht="24" customHeight="1">
      <c r="B27" s="36" t="inlineStr">
        <is>
          <t>CHARGES RÉCUPÉRABLES</t>
        </is>
      </c>
      <c r="C27" s="53" t="n"/>
      <c r="D27" s="54" t="n"/>
    </row>
    <row r="28" ht="40" customHeight="1">
      <c r="B28" s="21" t="inlineStr">
        <is>
          <t>Nature des charges</t>
        </is>
      </c>
      <c r="C28" s="38" t="inlineStr">
        <is>
          <t>Les charges locatives récupérables sont limitées par le décret n°87-713 du 26 août 1987 : eau froide et chaude, entretien des parties communes, électricité des communs, etc.</t>
        </is>
      </c>
    </row>
    <row r="29" ht="40" customHeight="1">
      <c r="B29" s="23" t="inlineStr">
        <is>
          <t>Régularisation annuelle</t>
        </is>
      </c>
      <c r="C29" s="37" t="inlineStr">
        <is>
          <t>Si les charges sont provisionnelles (forfait interdit en meublé sauf colocation), une régularisation annuelle avec justificatifs doit être effectuée.</t>
        </is>
      </c>
    </row>
    <row r="30" ht="8" customHeight="1">
      <c r="B30" s="35" t="n"/>
    </row>
    <row r="31" ht="24" customHeight="1">
      <c r="B31" s="36" t="inlineStr">
        <is>
          <t>LÉGENDE DES COULEURS</t>
        </is>
      </c>
      <c r="C31" s="53" t="n"/>
      <c r="D31" s="54" t="n"/>
    </row>
    <row r="32" ht="40" customHeight="1">
      <c r="B32" s="21" t="inlineStr">
        <is>
          <t>Fond #1E293B (bleu foncé)</t>
        </is>
      </c>
      <c r="C32" s="38" t="inlineStr">
        <is>
          <t>En-têtes principaux des colonnes et titres de feuilles.</t>
        </is>
      </c>
    </row>
    <row r="33" ht="40" customHeight="1">
      <c r="B33" s="23" t="inlineStr">
        <is>
          <t>Fond #0E7490 (bleu pétrole)</t>
        </is>
      </c>
      <c r="C33" s="37" t="inlineStr">
        <is>
          <t>Sous-titres, sections de synthèse.</t>
        </is>
      </c>
    </row>
    <row r="34" ht="40" customHeight="1">
      <c r="B34" s="21" t="inlineStr">
        <is>
          <t>Fond #FFFBEB (jaune pâle)</t>
        </is>
      </c>
      <c r="C34" s="38" t="inlineStr">
        <is>
          <t>Cellules de saisie utilisateur — à compléter manuellement.</t>
        </is>
      </c>
    </row>
    <row r="35" ht="40" customHeight="1">
      <c r="B35" s="23" t="inlineStr">
        <is>
          <t>Texte #16A34A (vert)</t>
        </is>
      </c>
      <c r="C35" s="37" t="inlineStr">
        <is>
          <t>Valeurs positives, contrats en cours, totaux favorables.</t>
        </is>
      </c>
    </row>
    <row r="36" ht="40" customHeight="1">
      <c r="B36" s="21" t="inlineStr">
        <is>
          <t>Texte/fond #DC2626 (rouge)</t>
        </is>
      </c>
      <c r="C36" s="38" t="inlineStr">
        <is>
          <t>Contrats échus, alertes, délais dépassés.</t>
        </is>
      </c>
    </row>
    <row r="37" ht="8" customHeight="1">
      <c r="B37" s="35" t="n"/>
    </row>
    <row r="38" ht="24" customHeight="1">
      <c r="B38" s="36" t="inlineStr">
        <is>
          <t>FEUILLE 2 — SYNTHÈSE</t>
        </is>
      </c>
      <c r="C38" s="53" t="n"/>
      <c r="D38" s="54" t="n"/>
    </row>
    <row r="39" ht="40" customHeight="1">
      <c r="B39" s="23" t="inlineStr">
        <is>
          <t>Indicateurs</t>
        </is>
      </c>
      <c r="C39" s="37" t="inlineStr">
        <is>
          <t>Tous les indicateurs sont calculés automatiquement depuis la feuille Contrats_Étudiants. Ne pas modifier manuellement les cellules de formule.</t>
        </is>
      </c>
    </row>
    <row r="40" ht="40" customHeight="1">
      <c r="B40" s="21" t="inlineStr">
        <is>
          <t>Graphiques</t>
        </is>
      </c>
      <c r="C40" s="38" t="inlineStr">
        <is>
          <t>1) Histogramme : loyer charges comprises par locataire.
2) Camembert : répartition Échu / En cours.
Les graphiques se mettent à jour automatiquement.</t>
        </is>
      </c>
    </row>
    <row r="41" ht="8" customHeight="1">
      <c r="B41" s="35" t="n"/>
    </row>
    <row r="42" ht="24" customHeight="1">
      <c r="B42" s="36" t="inlineStr">
        <is>
          <t>RÉFÉRENCES LÉGALES</t>
        </is>
      </c>
      <c r="C42" s="53" t="n"/>
      <c r="D42" s="54" t="n"/>
    </row>
    <row r="43" ht="40" customHeight="1">
      <c r="B43" s="23" t="inlineStr">
        <is>
          <t>Loi principale</t>
        </is>
      </c>
      <c r="C43" s="37" t="inlineStr">
        <is>
          <t>Loi n°89-462 du 6 juillet 1989 (baux d'habitation), notamment art. 25-7 à 25-11 pour le meublé étudiant.</t>
        </is>
      </c>
    </row>
    <row r="44" ht="40" customHeight="1">
      <c r="B44" s="21" t="inlineStr">
        <is>
          <t>Loi ALUR</t>
        </is>
      </c>
      <c r="C44" s="38" t="inlineStr">
        <is>
          <t>Loi n°2014-366 du 24 mars 2014 — encadrement des loyers, dépôt de garantie, état des lieux.</t>
        </is>
      </c>
    </row>
    <row r="45" ht="40" customHeight="1">
      <c r="B45" s="23" t="inlineStr">
        <is>
          <t>Décret meublé</t>
        </is>
      </c>
      <c r="C45" s="37" t="inlineStr">
        <is>
          <t>Décret n°2015-981 du 31 juillet 2015 fixant la liste des éléments de mobilier d'un logement meublé.</t>
        </is>
      </c>
    </row>
    <row r="46" ht="40" customHeight="1">
      <c r="B46" s="21" t="inlineStr">
        <is>
          <t>DPE obligatoire</t>
        </is>
      </c>
      <c r="C46" s="38" t="inlineStr">
        <is>
          <t>Diagnostic de Performance Énergétique obligatoire, fourni au locataire à la signature. Classes F et G interdites à la location progressive (F en 2028, G en 2025 pour les plus mauvais).</t>
        </is>
      </c>
    </row>
  </sheetData>
  <mergeCells count="10">
    <mergeCell ref="B1:D1"/>
    <mergeCell ref="B4:D4"/>
    <mergeCell ref="B9:D9"/>
    <mergeCell ref="B13:D13"/>
    <mergeCell ref="B17:D17"/>
    <mergeCell ref="B23:D23"/>
    <mergeCell ref="B27:D27"/>
    <mergeCell ref="B31:D31"/>
    <mergeCell ref="B38:D38"/>
    <mergeCell ref="B42:D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2026-06-19T14:13:25Z</dcterms:created>
  <dcterms:modified xmlns:dcterms="http://purl.org/dc/terms/" xmlns:xsi="http://www.w3.org/2001/XMLSchema-instance" xsi:type="dcterms:W3CDTF">2026-06-19T14:13:25Z</dcterms:modified>
</cp:coreProperties>
</file>