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État des lieux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Grille de contrôle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 ##0.00 €"/>
  </numFmts>
  <fonts count="7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FFFFFF"/>
      <sz val="13"/>
    </font>
    <font>
      <b val="1"/>
      <sz val="10"/>
    </font>
    <font>
      <b val="1"/>
      <color rgb="00FFFFFF"/>
      <sz val="10"/>
    </font>
    <font>
      <b val="1"/>
    </font>
    <font>
      <b val="1"/>
      <color rgb="000E7490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0F172A"/>
      </patternFill>
    </fill>
    <fill>
      <patternFill patternType="solid">
        <fgColor rgb="000E7490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2" fillId="6" borderId="0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0" fontId="5" fillId="0" borderId="0" pivotButton="0" quotePrefix="0" xfId="0"/>
    <xf numFmtId="0" fontId="3" fillId="4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 wrapText="1"/>
    </xf>
    <xf numFmtId="10" fontId="0" fillId="3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right" vertical="center"/>
    </xf>
    <xf numFmtId="164" fontId="6" fillId="0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Coûts de remise en état par logement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'Synthèse'!B20</f>
            </strRef>
          </tx>
          <spPr>
            <a:solidFill xmlns:a="http://schemas.openxmlformats.org/drawingml/2006/main">
              <a:srgbClr val="0E7490"/>
            </a:solidFill>
            <a:ln xmlns:a="http://schemas.openxmlformats.org/drawingml/2006/main">
              <a:prstDash val="solid"/>
            </a:ln>
          </spPr>
          <cat>
            <numRef>
              <f>'Synthèse'!$A$21:$A$26</f>
            </numRef>
          </cat>
          <val>
            <numRef>
              <f>'Synthèse'!$B$21:$B$26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Logement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Coût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Entrées / Sorties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'Synthèse'!$E$3:$E$4</f>
            </numRef>
          </cat>
          <val>
            <numRef>
              <f>'Synthèse'!$F$3:$F$4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Dégradations par pièce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'Synthèse'!B11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'Synthèse'!$A$12:$A$18</f>
            </numRef>
          </cat>
          <val>
            <numRef>
              <f>'Synthèse'!$B$12:$B$18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Nb dégradations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Pièce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15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9</col>
      <colOff>0</colOff>
      <row>2</row>
      <rowOff>0</rowOff>
    </from>
    <ext cx="576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0" customWidth="1" min="3" max="3"/>
    <col width="32" customWidth="1" min="4" max="4"/>
    <col width="16" customWidth="1" min="5" max="5"/>
    <col width="20" customWidth="1" min="6" max="6"/>
    <col width="22" customWidth="1" min="7" max="7"/>
    <col width="18" customWidth="1" min="8" max="8"/>
    <col width="14" customWidth="1" min="9" max="9"/>
    <col width="22" customWidth="1" min="10" max="10"/>
    <col width="14" customWidth="1" min="11" max="11"/>
    <col width="14" customWidth="1" min="12" max="12"/>
    <col width="30" customWidth="1" min="13" max="13"/>
    <col width="15" customWidth="1" min="14" max="14"/>
    <col width="14" customWidth="1" min="15" max="15"/>
    <col width="15" customWidth="1" min="16" max="16"/>
    <col width="14" customWidth="1" min="17" max="17"/>
  </cols>
  <sheetData>
    <row r="1" ht="36" customHeight="1">
      <c r="A1" s="1" t="inlineStr">
        <is>
          <t>Date EDL</t>
        </is>
      </c>
      <c r="B1" s="1" t="inlineStr">
        <is>
          <t>Type</t>
        </is>
      </c>
      <c r="C1" s="1" t="inlineStr">
        <is>
          <t>Réf. lot</t>
        </is>
      </c>
      <c r="D1" s="1" t="inlineStr">
        <is>
          <t>Adresse</t>
        </is>
      </c>
      <c r="E1" s="1" t="inlineStr">
        <is>
          <t>Ville</t>
        </is>
      </c>
      <c r="F1" s="1" t="inlineStr">
        <is>
          <t>Locataire</t>
        </is>
      </c>
      <c r="G1" s="1" t="inlineStr">
        <is>
          <t>Bailleur / SCI</t>
        </is>
      </c>
      <c r="H1" s="1" t="inlineStr">
        <is>
          <t>SIRET bailleur</t>
        </is>
      </c>
      <c r="I1" s="1" t="inlineStr">
        <is>
          <t>Pièce</t>
        </is>
      </c>
      <c r="J1" s="1" t="inlineStr">
        <is>
          <t>Élément contrôlé</t>
        </is>
      </c>
      <c r="K1" s="1" t="inlineStr">
        <is>
          <t>État à l'entrée</t>
        </is>
      </c>
      <c r="L1" s="1" t="inlineStr">
        <is>
          <t>État à la sortie</t>
        </is>
      </c>
      <c r="M1" s="1" t="inlineStr">
        <is>
          <t>Observations</t>
        </is>
      </c>
      <c r="N1" s="1" t="inlineStr">
        <is>
          <t>Coût estimé (€)</t>
        </is>
      </c>
      <c r="O1" s="1" t="inlineStr">
        <is>
          <t>Dégradation ?</t>
        </is>
      </c>
      <c r="P1" s="1" t="inlineStr">
        <is>
          <t>Charges récup. ?</t>
        </is>
      </c>
      <c r="Q1" s="1" t="inlineStr">
        <is>
          <t>Responsable</t>
        </is>
      </c>
    </row>
    <row r="2">
      <c r="A2" s="2" t="inlineStr">
        <is>
          <t>03/01/2026</t>
        </is>
      </c>
      <c r="B2" s="3" t="inlineStr">
        <is>
          <t>Entrée</t>
        </is>
      </c>
      <c r="C2" s="3" t="inlineStr">
        <is>
          <t>LOT-001</t>
        </is>
      </c>
      <c r="D2" s="4" t="inlineStr">
        <is>
          <t>12 rue de la République</t>
        </is>
      </c>
      <c r="E2" s="3" t="inlineStr">
        <is>
          <t>Lyon 69002</t>
        </is>
      </c>
      <c r="F2" s="3" t="inlineStr">
        <is>
          <t>Camille Durand</t>
        </is>
      </c>
      <c r="G2" s="4" t="inlineStr">
        <is>
          <t>DUPONT IMMOBILIER</t>
        </is>
      </c>
      <c r="H2" s="3" t="inlineStr">
        <is>
          <t>45218736500012</t>
        </is>
      </c>
      <c r="I2" s="3" t="inlineStr">
        <is>
          <t>Séjour</t>
        </is>
      </c>
      <c r="J2" s="4" t="inlineStr">
        <is>
          <t>Murs</t>
        </is>
      </c>
      <c r="K2" s="3" t="inlineStr">
        <is>
          <t>Bon état</t>
        </is>
      </c>
      <c r="L2" s="3" t="inlineStr"/>
      <c r="M2" s="4" t="inlineStr">
        <is>
          <t>RAS</t>
        </is>
      </c>
      <c r="N2" s="2" t="n">
        <v>0</v>
      </c>
      <c r="O2" s="3">
        <f>IF(OR(K2="Dégradé",L2="Dégradé"),"Oui","Non")</f>
        <v/>
      </c>
      <c r="P2" s="3">
        <f>IF(O2="Oui","Oui","Non")</f>
        <v/>
      </c>
      <c r="Q2" s="3">
        <f>IF(M2="Usure normale","Bailleur",IF(M2="Dégradation","Locataire","Partagé"))</f>
        <v/>
      </c>
    </row>
    <row r="3">
      <c r="A3" s="2" t="inlineStr">
        <is>
          <t>03/01/2026</t>
        </is>
      </c>
      <c r="B3" s="5" t="inlineStr">
        <is>
          <t>Entrée</t>
        </is>
      </c>
      <c r="C3" s="5" t="inlineStr">
        <is>
          <t>LOT-001</t>
        </is>
      </c>
      <c r="D3" s="6" t="inlineStr">
        <is>
          <t>12 rue de la République</t>
        </is>
      </c>
      <c r="E3" s="5" t="inlineStr">
        <is>
          <t>Lyon 69002</t>
        </is>
      </c>
      <c r="F3" s="5" t="inlineStr">
        <is>
          <t>Camille Durand</t>
        </is>
      </c>
      <c r="G3" s="6" t="inlineStr">
        <is>
          <t>DUPONT IMMOBILIER</t>
        </is>
      </c>
      <c r="H3" s="5" t="inlineStr">
        <is>
          <t>45218736500012</t>
        </is>
      </c>
      <c r="I3" s="5" t="inlineStr">
        <is>
          <t>Cuisine</t>
        </is>
      </c>
      <c r="J3" s="6" t="inlineStr">
        <is>
          <t>Robinetterie</t>
        </is>
      </c>
      <c r="K3" s="5" t="inlineStr">
        <is>
          <t>État moyen</t>
        </is>
      </c>
      <c r="L3" s="5" t="inlineStr"/>
      <c r="M3" s="6" t="inlineStr">
        <is>
          <t>Joint à refaire</t>
        </is>
      </c>
      <c r="N3" s="2" t="n">
        <v>0</v>
      </c>
      <c r="O3" s="5">
        <f>IF(OR(K3="Dégradé",L3="Dégradé"),"Oui","Non")</f>
        <v/>
      </c>
      <c r="P3" s="5">
        <f>IF(O3="Oui","Oui","Non")</f>
        <v/>
      </c>
      <c r="Q3" s="5">
        <f>IF(M3="Usure normale","Bailleur",IF(M3="Dégradation","Locataire","Partagé"))</f>
        <v/>
      </c>
    </row>
    <row r="4">
      <c r="A4" s="2" t="inlineStr">
        <is>
          <t>15/02/2026</t>
        </is>
      </c>
      <c r="B4" s="3" t="inlineStr">
        <is>
          <t>Entrée</t>
        </is>
      </c>
      <c r="C4" s="3" t="inlineStr">
        <is>
          <t>LOT-002</t>
        </is>
      </c>
      <c r="D4" s="4" t="inlineStr">
        <is>
          <t>8 avenue Victor Hugo</t>
        </is>
      </c>
      <c r="E4" s="3" t="inlineStr">
        <is>
          <t>Paris 75116</t>
        </is>
      </c>
      <c r="F4" s="3" t="inlineStr">
        <is>
          <t>Julien Moreau</t>
        </is>
      </c>
      <c r="G4" s="4" t="inlineStr">
        <is>
          <t>SCI LES VIGNES</t>
        </is>
      </c>
      <c r="H4" s="3" t="inlineStr">
        <is>
          <t>83241567800024</t>
        </is>
      </c>
      <c r="I4" s="3" t="inlineStr">
        <is>
          <t>Chambre</t>
        </is>
      </c>
      <c r="J4" s="4" t="inlineStr">
        <is>
          <t>Sol (parquet)</t>
        </is>
      </c>
      <c r="K4" s="3" t="inlineStr">
        <is>
          <t>Bon état</t>
        </is>
      </c>
      <c r="L4" s="3" t="inlineStr"/>
      <c r="M4" s="4" t="inlineStr">
        <is>
          <t>RAS</t>
        </is>
      </c>
      <c r="N4" s="2" t="n">
        <v>0</v>
      </c>
      <c r="O4" s="3">
        <f>IF(OR(K4="Dégradé",L4="Dégradé"),"Oui","Non")</f>
        <v/>
      </c>
      <c r="P4" s="3">
        <f>IF(O4="Oui","Oui","Non")</f>
        <v/>
      </c>
      <c r="Q4" s="3">
        <f>IF(M4="Usure normale","Bailleur",IF(M4="Dégradation","Locataire","Partagé"))</f>
        <v/>
      </c>
    </row>
    <row r="5">
      <c r="A5" s="2" t="inlineStr">
        <is>
          <t>15/02/2026</t>
        </is>
      </c>
      <c r="B5" s="5" t="inlineStr">
        <is>
          <t>Entrée</t>
        </is>
      </c>
      <c r="C5" s="5" t="inlineStr">
        <is>
          <t>LOT-002</t>
        </is>
      </c>
      <c r="D5" s="6" t="inlineStr">
        <is>
          <t>8 avenue Victor Hugo</t>
        </is>
      </c>
      <c r="E5" s="5" t="inlineStr">
        <is>
          <t>Paris 75116</t>
        </is>
      </c>
      <c r="F5" s="5" t="inlineStr">
        <is>
          <t>Julien Moreau</t>
        </is>
      </c>
      <c r="G5" s="6" t="inlineStr">
        <is>
          <t>SCI LES VIGNES</t>
        </is>
      </c>
      <c r="H5" s="5" t="inlineStr">
        <is>
          <t>83241567800024</t>
        </is>
      </c>
      <c r="I5" s="5" t="inlineStr">
        <is>
          <t>Salle de bains</t>
        </is>
      </c>
      <c r="J5" s="6" t="inlineStr">
        <is>
          <t>Carrelage</t>
        </is>
      </c>
      <c r="K5" s="5" t="inlineStr">
        <is>
          <t>Bon état</t>
        </is>
      </c>
      <c r="L5" s="5" t="inlineStr"/>
      <c r="M5" s="6" t="inlineStr">
        <is>
          <t>RAS</t>
        </is>
      </c>
      <c r="N5" s="2" t="n">
        <v>0</v>
      </c>
      <c r="O5" s="5">
        <f>IF(OR(K5="Dégradé",L5="Dégradé"),"Oui","Non")</f>
        <v/>
      </c>
      <c r="P5" s="5">
        <f>IF(O5="Oui","Oui","Non")</f>
        <v/>
      </c>
      <c r="Q5" s="5">
        <f>IF(M5="Usure normale","Bailleur",IF(M5="Dégradation","Locataire","Partagé"))</f>
        <v/>
      </c>
    </row>
    <row r="6">
      <c r="A6" s="2" t="inlineStr">
        <is>
          <t>20/03/2026</t>
        </is>
      </c>
      <c r="B6" s="3" t="inlineStr">
        <is>
          <t>Sortie</t>
        </is>
      </c>
      <c r="C6" s="3" t="inlineStr">
        <is>
          <t>LOT-003</t>
        </is>
      </c>
      <c r="D6" s="4" t="inlineStr">
        <is>
          <t>24 cours Gambetta</t>
        </is>
      </c>
      <c r="E6" s="3" t="inlineStr">
        <is>
          <t>Bordeaux 33000</t>
        </is>
      </c>
      <c r="F6" s="3" t="inlineStr">
        <is>
          <t>Sophie Lefèvre</t>
        </is>
      </c>
      <c r="G6" s="4" t="inlineStr">
        <is>
          <t>MARTIN GESTION</t>
        </is>
      </c>
      <c r="H6" s="3" t="inlineStr">
        <is>
          <t>32198745600018</t>
        </is>
      </c>
      <c r="I6" s="3" t="inlineStr">
        <is>
          <t>Séjour</t>
        </is>
      </c>
      <c r="J6" s="4" t="inlineStr">
        <is>
          <t>Murs</t>
        </is>
      </c>
      <c r="K6" s="3" t="inlineStr">
        <is>
          <t>Bon état</t>
        </is>
      </c>
      <c r="L6" s="3" t="inlineStr">
        <is>
          <t>Dégradé</t>
        </is>
      </c>
      <c r="M6" s="4" t="inlineStr">
        <is>
          <t>Trou dans cloison, peinture abîmée</t>
        </is>
      </c>
      <c r="N6" s="2" t="n">
        <v>320</v>
      </c>
      <c r="O6" s="3">
        <f>IF(OR(K6="Dégradé",L6="Dégradé"),"Oui","Non")</f>
        <v/>
      </c>
      <c r="P6" s="3">
        <f>IF(O6="Oui","Oui","Non")</f>
        <v/>
      </c>
      <c r="Q6" s="3">
        <f>IF(M6="Usure normale","Bailleur",IF(M6="Dégradation","Locataire","Partagé"))</f>
        <v/>
      </c>
    </row>
    <row r="7">
      <c r="A7" s="2" t="inlineStr">
        <is>
          <t>20/03/2026</t>
        </is>
      </c>
      <c r="B7" s="5" t="inlineStr">
        <is>
          <t>Sortie</t>
        </is>
      </c>
      <c r="C7" s="5" t="inlineStr">
        <is>
          <t>LOT-003</t>
        </is>
      </c>
      <c r="D7" s="6" t="inlineStr">
        <is>
          <t>24 cours Gambetta</t>
        </is>
      </c>
      <c r="E7" s="5" t="inlineStr">
        <is>
          <t>Bordeaux 33000</t>
        </is>
      </c>
      <c r="F7" s="5" t="inlineStr">
        <is>
          <t>Sophie Lefèvre</t>
        </is>
      </c>
      <c r="G7" s="6" t="inlineStr">
        <is>
          <t>MARTIN GESTION</t>
        </is>
      </c>
      <c r="H7" s="5" t="inlineStr">
        <is>
          <t>32198745600018</t>
        </is>
      </c>
      <c r="I7" s="5" t="inlineStr">
        <is>
          <t>Cuisine</t>
        </is>
      </c>
      <c r="J7" s="6" t="inlineStr">
        <is>
          <t>Électroménager (four)</t>
        </is>
      </c>
      <c r="K7" s="5" t="inlineStr">
        <is>
          <t>Bon état</t>
        </is>
      </c>
      <c r="L7" s="5" t="inlineStr">
        <is>
          <t>Dégradé</t>
        </is>
      </c>
      <c r="M7" s="6" t="inlineStr">
        <is>
          <t>Porte du four cassée</t>
        </is>
      </c>
      <c r="N7" s="2" t="n">
        <v>180</v>
      </c>
      <c r="O7" s="5">
        <f>IF(OR(K7="Dégradé",L7="Dégradé"),"Oui","Non")</f>
        <v/>
      </c>
      <c r="P7" s="5">
        <f>IF(O7="Oui","Oui","Non")</f>
        <v/>
      </c>
      <c r="Q7" s="5">
        <f>IF(M7="Usure normale","Bailleur",IF(M7="Dégradation","Locataire","Partagé"))</f>
        <v/>
      </c>
    </row>
    <row r="8">
      <c r="A8" s="2" t="inlineStr">
        <is>
          <t>05/04/2026</t>
        </is>
      </c>
      <c r="B8" s="3" t="inlineStr">
        <is>
          <t>Sortie</t>
        </is>
      </c>
      <c r="C8" s="3" t="inlineStr">
        <is>
          <t>LOT-004</t>
        </is>
      </c>
      <c r="D8" s="4" t="inlineStr">
        <is>
          <t>15 rue Saint-Jacques</t>
        </is>
      </c>
      <c r="E8" s="3" t="inlineStr">
        <is>
          <t>Toulouse 31000</t>
        </is>
      </c>
      <c r="F8" s="3" t="inlineStr">
        <is>
          <t>Thomas Bernard</t>
        </is>
      </c>
      <c r="G8" s="4" t="inlineStr">
        <is>
          <t>BERNARD &amp; FILS SCI</t>
        </is>
      </c>
      <c r="H8" s="3" t="inlineStr">
        <is>
          <t>71234589600033</t>
        </is>
      </c>
      <c r="I8" s="3" t="inlineStr">
        <is>
          <t>Salle de bains</t>
        </is>
      </c>
      <c r="J8" s="4" t="inlineStr">
        <is>
          <t>Robinetterie</t>
        </is>
      </c>
      <c r="K8" s="3" t="inlineStr">
        <is>
          <t>État moyen</t>
        </is>
      </c>
      <c r="L8" s="3" t="inlineStr">
        <is>
          <t>Dégradé</t>
        </is>
      </c>
      <c r="M8" s="4" t="inlineStr">
        <is>
          <t>Fuite robinet, rouille excessive</t>
        </is>
      </c>
      <c r="N8" s="2" t="n">
        <v>150</v>
      </c>
      <c r="O8" s="3">
        <f>IF(OR(K8="Dégradé",L8="Dégradé"),"Oui","Non")</f>
        <v/>
      </c>
      <c r="P8" s="3">
        <f>IF(O8="Oui","Oui","Non")</f>
        <v/>
      </c>
      <c r="Q8" s="3">
        <f>IF(M8="Usure normale","Bailleur",IF(M8="Dégradation","Locataire","Partagé"))</f>
        <v/>
      </c>
    </row>
    <row r="9">
      <c r="A9" s="2" t="inlineStr">
        <is>
          <t>05/04/2026</t>
        </is>
      </c>
      <c r="B9" s="5" t="inlineStr">
        <is>
          <t>Sortie</t>
        </is>
      </c>
      <c r="C9" s="5" t="inlineStr">
        <is>
          <t>LOT-004</t>
        </is>
      </c>
      <c r="D9" s="6" t="inlineStr">
        <is>
          <t>15 rue Saint-Jacques</t>
        </is>
      </c>
      <c r="E9" s="5" t="inlineStr">
        <is>
          <t>Toulouse 31000</t>
        </is>
      </c>
      <c r="F9" s="5" t="inlineStr">
        <is>
          <t>Thomas Bernard</t>
        </is>
      </c>
      <c r="G9" s="6" t="inlineStr">
        <is>
          <t>BERNARD &amp; FILS SCI</t>
        </is>
      </c>
      <c r="H9" s="5" t="inlineStr">
        <is>
          <t>71234589600033</t>
        </is>
      </c>
      <c r="I9" s="5" t="inlineStr">
        <is>
          <t>WC</t>
        </is>
      </c>
      <c r="J9" s="6" t="inlineStr">
        <is>
          <t>Serrure / verrou</t>
        </is>
      </c>
      <c r="K9" s="5" t="inlineStr">
        <is>
          <t>Bon état</t>
        </is>
      </c>
      <c r="L9" s="5" t="inlineStr">
        <is>
          <t>État moyen</t>
        </is>
      </c>
      <c r="M9" s="6" t="inlineStr">
        <is>
          <t>Usure normale</t>
        </is>
      </c>
      <c r="N9" s="2" t="n">
        <v>0</v>
      </c>
      <c r="O9" s="5">
        <f>IF(OR(K9="Dégradé",L9="Dégradé"),"Oui","Non")</f>
        <v/>
      </c>
      <c r="P9" s="5">
        <f>IF(O9="Oui","Oui","Non")</f>
        <v/>
      </c>
      <c r="Q9" s="5">
        <f>IF(M9="Usure normale","Bailleur",IF(M9="Dégradation","Locataire","Partagé"))</f>
        <v/>
      </c>
    </row>
    <row r="10">
      <c r="A10" s="2" t="inlineStr">
        <is>
          <t>18/05/2026</t>
        </is>
      </c>
      <c r="B10" s="3" t="inlineStr">
        <is>
          <t>Entrée</t>
        </is>
      </c>
      <c r="C10" s="3" t="inlineStr">
        <is>
          <t>LOT-005</t>
        </is>
      </c>
      <c r="D10" s="4" t="inlineStr">
        <is>
          <t>24 cours Gambetta</t>
        </is>
      </c>
      <c r="E10" s="3" t="inlineStr">
        <is>
          <t>Bordeaux 33000</t>
        </is>
      </c>
      <c r="F10" s="3" t="inlineStr">
        <is>
          <t>Léa Martin</t>
        </is>
      </c>
      <c r="G10" s="4" t="inlineStr">
        <is>
          <t>MARTIN GESTION</t>
        </is>
      </c>
      <c r="H10" s="3" t="inlineStr">
        <is>
          <t>32198745600018</t>
        </is>
      </c>
      <c r="I10" s="3" t="inlineStr">
        <is>
          <t>Balcon</t>
        </is>
      </c>
      <c r="J10" s="4" t="inlineStr">
        <is>
          <t>Sol (carrelage)</t>
        </is>
      </c>
      <c r="K10" s="3" t="inlineStr">
        <is>
          <t>Bon état</t>
        </is>
      </c>
      <c r="L10" s="3" t="inlineStr"/>
      <c r="M10" s="4" t="inlineStr">
        <is>
          <t>RAS</t>
        </is>
      </c>
      <c r="N10" s="2" t="n">
        <v>0</v>
      </c>
      <c r="O10" s="3">
        <f>IF(OR(K10="Dégradé",L10="Dégradé"),"Oui","Non")</f>
        <v/>
      </c>
      <c r="P10" s="3">
        <f>IF(O10="Oui","Oui","Non")</f>
        <v/>
      </c>
      <c r="Q10" s="3">
        <f>IF(M10="Usure normale","Bailleur",IF(M10="Dégradation","Locataire","Partagé"))</f>
        <v/>
      </c>
    </row>
    <row r="11">
      <c r="A11" s="2" t="inlineStr">
        <is>
          <t>18/05/2026</t>
        </is>
      </c>
      <c r="B11" s="5" t="inlineStr">
        <is>
          <t>Entrée</t>
        </is>
      </c>
      <c r="C11" s="5" t="inlineStr">
        <is>
          <t>LOT-005</t>
        </is>
      </c>
      <c r="D11" s="6" t="inlineStr">
        <is>
          <t>24 cours Gambetta</t>
        </is>
      </c>
      <c r="E11" s="5" t="inlineStr">
        <is>
          <t>Bordeaux 33000</t>
        </is>
      </c>
      <c r="F11" s="5" t="inlineStr">
        <is>
          <t>Léa Martin</t>
        </is>
      </c>
      <c r="G11" s="6" t="inlineStr">
        <is>
          <t>MARTIN GESTION</t>
        </is>
      </c>
      <c r="H11" s="5" t="inlineStr">
        <is>
          <t>32198745600018</t>
        </is>
      </c>
      <c r="I11" s="5" t="inlineStr">
        <is>
          <t>Entrée</t>
        </is>
      </c>
      <c r="J11" s="6" t="inlineStr">
        <is>
          <t>Détecteur de fumée</t>
        </is>
      </c>
      <c r="K11" s="5" t="inlineStr">
        <is>
          <t>Bon état</t>
        </is>
      </c>
      <c r="L11" s="5" t="inlineStr"/>
      <c r="M11" s="6" t="inlineStr">
        <is>
          <t>Testé OK</t>
        </is>
      </c>
      <c r="N11" s="2" t="n">
        <v>0</v>
      </c>
      <c r="O11" s="5">
        <f>IF(OR(K11="Dégradé",L11="Dégradé"),"Oui","Non")</f>
        <v/>
      </c>
      <c r="P11" s="5">
        <f>IF(O11="Oui","Oui","Non")</f>
        <v/>
      </c>
      <c r="Q11" s="5">
        <f>IF(M11="Usure normale","Bailleur",IF(M11="Dégradation","Locataire","Partagé"))</f>
        <v/>
      </c>
    </row>
    <row r="12">
      <c r="A12" s="2" t="inlineStr">
        <is>
          <t>10/06/2026</t>
        </is>
      </c>
      <c r="B12" s="3" t="inlineStr">
        <is>
          <t>Sortie</t>
        </is>
      </c>
      <c r="C12" s="3" t="inlineStr">
        <is>
          <t>LOT-006</t>
        </is>
      </c>
      <c r="D12" s="4" t="inlineStr">
        <is>
          <t>12 rue de la République</t>
        </is>
      </c>
      <c r="E12" s="3" t="inlineStr">
        <is>
          <t>Lyon 69002</t>
        </is>
      </c>
      <c r="F12" s="3" t="inlineStr">
        <is>
          <t>Nicolas Petit</t>
        </is>
      </c>
      <c r="G12" s="4" t="inlineStr">
        <is>
          <t>DUPONT IMMOBILIER</t>
        </is>
      </c>
      <c r="H12" s="3" t="inlineStr">
        <is>
          <t>45218736500012</t>
        </is>
      </c>
      <c r="I12" s="3" t="inlineStr">
        <is>
          <t>Chambre</t>
        </is>
      </c>
      <c r="J12" s="4" t="inlineStr">
        <is>
          <t>Sol (moquette)</t>
        </is>
      </c>
      <c r="K12" s="3" t="inlineStr">
        <is>
          <t>État moyen</t>
        </is>
      </c>
      <c r="L12" s="3" t="inlineStr">
        <is>
          <t>Dégradé</t>
        </is>
      </c>
      <c r="M12" s="4" t="inlineStr">
        <is>
          <t>Brûlure cigarette × 3</t>
        </is>
      </c>
      <c r="N12" s="2" t="n">
        <v>280</v>
      </c>
      <c r="O12" s="3">
        <f>IF(OR(K12="Dégradé",L12="Dégradé"),"Oui","Non")</f>
        <v/>
      </c>
      <c r="P12" s="3">
        <f>IF(O12="Oui","Oui","Non")</f>
        <v/>
      </c>
      <c r="Q12" s="3">
        <f>IF(M12="Usure normale","Bailleur",IF(M12="Dégradation","Locataire","Partagé"))</f>
        <v/>
      </c>
    </row>
    <row r="13">
      <c r="A13" s="2" t="inlineStr">
        <is>
          <t>10/06/2026</t>
        </is>
      </c>
      <c r="B13" s="5" t="inlineStr">
        <is>
          <t>Sortie</t>
        </is>
      </c>
      <c r="C13" s="5" t="inlineStr">
        <is>
          <t>LOT-006</t>
        </is>
      </c>
      <c r="D13" s="6" t="inlineStr">
        <is>
          <t>12 rue de la République</t>
        </is>
      </c>
      <c r="E13" s="5" t="inlineStr">
        <is>
          <t>Lyon 69002</t>
        </is>
      </c>
      <c r="F13" s="5" t="inlineStr">
        <is>
          <t>Nicolas Petit</t>
        </is>
      </c>
      <c r="G13" s="6" t="inlineStr">
        <is>
          <t>DUPONT IMMOBILIER</t>
        </is>
      </c>
      <c r="H13" s="5" t="inlineStr">
        <is>
          <t>45218736500012</t>
        </is>
      </c>
      <c r="I13" s="5" t="inlineStr">
        <is>
          <t>Cuisine</t>
        </is>
      </c>
      <c r="J13" s="6" t="inlineStr">
        <is>
          <t>VMC / ventilation</t>
        </is>
      </c>
      <c r="K13" s="5" t="inlineStr">
        <is>
          <t>Bon état</t>
        </is>
      </c>
      <c r="L13" s="5" t="inlineStr">
        <is>
          <t>Dégradé</t>
        </is>
      </c>
      <c r="M13" s="6" t="inlineStr">
        <is>
          <t>Grille obstruée, moteur bloqué</t>
        </is>
      </c>
      <c r="N13" s="2" t="n">
        <v>95</v>
      </c>
      <c r="O13" s="5">
        <f>IF(OR(K13="Dégradé",L13="Dégradé"),"Oui","Non")</f>
        <v/>
      </c>
      <c r="P13" s="5">
        <f>IF(O13="Oui","Oui","Non")</f>
        <v/>
      </c>
      <c r="Q13" s="5">
        <f>IF(M13="Usure normale","Bailleur",IF(M13="Dégradation","Locataire","Partagé"))</f>
        <v/>
      </c>
    </row>
  </sheetData>
  <conditionalFormatting sqref="O2">
    <cfRule type="expression" priority="1" dxfId="0" stopIfTrue="1">
      <formula>O2="Oui"</formula>
    </cfRule>
    <cfRule type="expression" priority="2" dxfId="1" stopIfTrue="1">
      <formula>O2="Non"</formula>
    </cfRule>
  </conditionalFormatting>
  <conditionalFormatting sqref="O3">
    <cfRule type="expression" priority="3" dxfId="0" stopIfTrue="1">
      <formula>O3="Oui"</formula>
    </cfRule>
    <cfRule type="expression" priority="4" dxfId="1" stopIfTrue="1">
      <formula>O3="Non"</formula>
    </cfRule>
  </conditionalFormatting>
  <conditionalFormatting sqref="O4">
    <cfRule type="expression" priority="5" dxfId="0" stopIfTrue="1">
      <formula>O4="Oui"</formula>
    </cfRule>
    <cfRule type="expression" priority="6" dxfId="1" stopIfTrue="1">
      <formula>O4="Non"</formula>
    </cfRule>
  </conditionalFormatting>
  <conditionalFormatting sqref="O5">
    <cfRule type="expression" priority="7" dxfId="0" stopIfTrue="1">
      <formula>O5="Oui"</formula>
    </cfRule>
    <cfRule type="expression" priority="8" dxfId="1" stopIfTrue="1">
      <formula>O5="Non"</formula>
    </cfRule>
  </conditionalFormatting>
  <conditionalFormatting sqref="O6">
    <cfRule type="expression" priority="9" dxfId="0" stopIfTrue="1">
      <formula>O6="Oui"</formula>
    </cfRule>
    <cfRule type="expression" priority="10" dxfId="1" stopIfTrue="1">
      <formula>O6="Non"</formula>
    </cfRule>
  </conditionalFormatting>
  <conditionalFormatting sqref="O7">
    <cfRule type="expression" priority="11" dxfId="0" stopIfTrue="1">
      <formula>O7="Oui"</formula>
    </cfRule>
    <cfRule type="expression" priority="12" dxfId="1" stopIfTrue="1">
      <formula>O7="Non"</formula>
    </cfRule>
  </conditionalFormatting>
  <conditionalFormatting sqref="O8">
    <cfRule type="expression" priority="13" dxfId="0" stopIfTrue="1">
      <formula>O8="Oui"</formula>
    </cfRule>
    <cfRule type="expression" priority="14" dxfId="1" stopIfTrue="1">
      <formula>O8="Non"</formula>
    </cfRule>
  </conditionalFormatting>
  <conditionalFormatting sqref="O9">
    <cfRule type="expression" priority="15" dxfId="0" stopIfTrue="1">
      <formula>O9="Oui"</formula>
    </cfRule>
    <cfRule type="expression" priority="16" dxfId="1" stopIfTrue="1">
      <formula>O9="Non"</formula>
    </cfRule>
  </conditionalFormatting>
  <conditionalFormatting sqref="O10">
    <cfRule type="expression" priority="17" dxfId="0" stopIfTrue="1">
      <formula>O10="Oui"</formula>
    </cfRule>
    <cfRule type="expression" priority="18" dxfId="1" stopIfTrue="1">
      <formula>O10="Non"</formula>
    </cfRule>
  </conditionalFormatting>
  <conditionalFormatting sqref="O11">
    <cfRule type="expression" priority="19" dxfId="0" stopIfTrue="1">
      <formula>O11="Oui"</formula>
    </cfRule>
    <cfRule type="expression" priority="20" dxfId="1" stopIfTrue="1">
      <formula>O11="Non"</formula>
    </cfRule>
  </conditionalFormatting>
  <conditionalFormatting sqref="O12">
    <cfRule type="expression" priority="21" dxfId="0" stopIfTrue="1">
      <formula>O12="Oui"</formula>
    </cfRule>
    <cfRule type="expression" priority="22" dxfId="1" stopIfTrue="1">
      <formula>O12="Non"</formula>
    </cfRule>
  </conditionalFormatting>
  <conditionalFormatting sqref="O13">
    <cfRule type="expression" priority="23" dxfId="0" stopIfTrue="1">
      <formula>O13="Oui"</formula>
    </cfRule>
    <cfRule type="expression" priority="24" dxfId="1" stopIfTrue="1">
      <formula>O13="Non"</formula>
    </cfRule>
  </conditionalFormatting>
  <dataValidations count="3">
    <dataValidation sqref="B2:B200" showErrorMessage="1" showDropDown="0" showInputMessage="1" allowBlank="0" type="list">
      <formula1>"Entrée,Sortie"</formula1>
    </dataValidation>
    <dataValidation sqref="K2:L200" showErrorMessage="1" showDropDown="0" showInputMessage="1" allowBlank="0" type="list">
      <formula1>"Bon état,État moyen,Dégradé"</formula1>
    </dataValidation>
    <dataValidation sqref="I2:I200" showErrorMessage="1" showDropDown="0" showInputMessage="1" allowBlank="0" type="list">
      <formula1>"Entrée,Séjour,Cuisine,Chambre,Salle de bains,WC,Balcon,Cave"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38" customWidth="1" min="1" max="1"/>
    <col width="20" customWidth="1" min="2" max="2"/>
  </cols>
  <sheetData>
    <row r="1" ht="32" customHeight="1">
      <c r="A1" s="7" t="inlineStr">
        <is>
          <t>SYNTHÈSE — ÉTATS DES LIEUX</t>
        </is>
      </c>
    </row>
    <row r="2">
      <c r="A2" s="1" t="inlineStr">
        <is>
          <t>Indicateur</t>
        </is>
      </c>
      <c r="B2" s="1" t="inlineStr">
        <is>
          <t>Valeur</t>
        </is>
      </c>
    </row>
    <row r="3">
      <c r="A3" s="8" t="inlineStr">
        <is>
          <t>Nombre total d'états des lieux</t>
        </is>
      </c>
      <c r="B3" s="2">
        <f>COUNTA('État des lieux'!B2:B200)</f>
        <v/>
      </c>
      <c r="E3" s="9" t="inlineStr">
        <is>
          <t>Entrées</t>
        </is>
      </c>
      <c r="F3">
        <f>B4</f>
        <v/>
      </c>
    </row>
    <row r="4">
      <c r="A4" s="10" t="inlineStr">
        <is>
          <t>Nombre d'entrées</t>
        </is>
      </c>
      <c r="B4" s="2">
        <f>COUNTIF('État des lieux'!B2:B200,"Entrée")</f>
        <v/>
      </c>
      <c r="E4" s="9" t="inlineStr">
        <is>
          <t>Sorties</t>
        </is>
      </c>
      <c r="F4">
        <f>B5</f>
        <v/>
      </c>
    </row>
    <row r="5">
      <c r="A5" s="8" t="inlineStr">
        <is>
          <t>Nombre de sorties</t>
        </is>
      </c>
      <c r="B5" s="2">
        <f>COUNTIF('État des lieux'!B2:B200,"Sortie")</f>
        <v/>
      </c>
    </row>
    <row r="6">
      <c r="A6" s="10" t="inlineStr">
        <is>
          <t>Nombre de dégradations</t>
        </is>
      </c>
      <c r="B6" s="2">
        <f>COUNTIF('État des lieux'!O2:O200,"Oui")</f>
        <v/>
      </c>
    </row>
    <row r="7">
      <c r="A7" s="8" t="inlineStr">
        <is>
          <t>Total estimé remises en état (€)</t>
        </is>
      </c>
      <c r="B7" s="11">
        <f>SUM('État des lieux'!N2:N200)</f>
        <v/>
      </c>
    </row>
    <row r="8">
      <c r="A8" s="10" t="inlineStr">
        <is>
          <t>Coût moyen par EDL (€)</t>
        </is>
      </c>
      <c r="B8" s="11">
        <f>IFERROR(AVERAGE('État des lieux'!N2:N200),0)</f>
        <v/>
      </c>
    </row>
    <row r="9">
      <c r="A9" s="8" t="inlineStr">
        <is>
          <t>Taux de dégradation (%)</t>
        </is>
      </c>
      <c r="B9" s="12">
        <f>IFERROR(B6/B4,0)</f>
        <v/>
      </c>
    </row>
    <row r="10"/>
    <row r="11">
      <c r="A11" s="13" t="inlineStr">
        <is>
          <t>Répartition par pièce</t>
        </is>
      </c>
      <c r="B11" s="13" t="inlineStr">
        <is>
          <t>Nb dégradations</t>
        </is>
      </c>
    </row>
    <row r="12">
      <c r="A12" s="4" t="inlineStr">
        <is>
          <t>Séjour</t>
        </is>
      </c>
      <c r="B12" s="3">
        <f>COUNTIFS('État des lieux'!I2:I200,A12,'État des lieux'!O2:O200,"Oui")</f>
        <v/>
      </c>
    </row>
    <row r="13">
      <c r="A13" s="6" t="inlineStr">
        <is>
          <t>Cuisine</t>
        </is>
      </c>
      <c r="B13" s="5">
        <f>COUNTIFS('État des lieux'!I2:I200,A13,'État des lieux'!O2:O200,"Oui")</f>
        <v/>
      </c>
    </row>
    <row r="14">
      <c r="A14" s="4" t="inlineStr">
        <is>
          <t>Chambre</t>
        </is>
      </c>
      <c r="B14" s="3">
        <f>COUNTIFS('État des lieux'!I2:I200,A14,'État des lieux'!O2:O200,"Oui")</f>
        <v/>
      </c>
    </row>
    <row r="15">
      <c r="A15" s="6" t="inlineStr">
        <is>
          <t>Salle de bains</t>
        </is>
      </c>
      <c r="B15" s="5">
        <f>COUNTIFS('État des lieux'!I2:I200,A15,'État des lieux'!O2:O200,"Oui")</f>
        <v/>
      </c>
    </row>
    <row r="16">
      <c r="A16" s="4" t="inlineStr">
        <is>
          <t>WC</t>
        </is>
      </c>
      <c r="B16" s="3">
        <f>COUNTIFS('État des lieux'!I2:I200,A16,'État des lieux'!O2:O200,"Oui")</f>
        <v/>
      </c>
    </row>
    <row r="17">
      <c r="A17" s="6" t="inlineStr">
        <is>
          <t>Balcon</t>
        </is>
      </c>
      <c r="B17" s="5">
        <f>COUNTIFS('État des lieux'!I2:I200,A17,'État des lieux'!O2:O200,"Oui")</f>
        <v/>
      </c>
    </row>
    <row r="18">
      <c r="A18" s="4" t="inlineStr">
        <is>
          <t>Entrée</t>
        </is>
      </c>
      <c r="B18" s="3">
        <f>COUNTIFS('État des lieux'!I2:I200,A18,'État des lieux'!O2:O200,"Oui")</f>
        <v/>
      </c>
    </row>
    <row r="19"/>
    <row r="20">
      <c r="A20" s="13" t="inlineStr">
        <is>
          <t>Coûts par logement</t>
        </is>
      </c>
      <c r="B20" s="13" t="inlineStr">
        <is>
          <t>Total (€)</t>
        </is>
      </c>
    </row>
    <row r="21">
      <c r="A21" s="6" t="inlineStr">
        <is>
          <t>12 rue de la République</t>
        </is>
      </c>
      <c r="B21" s="14">
        <f>IFERROR(SUMIF('État des lieux'!C2:C200,"LOT-001",'État des lieux'!N2:N200),0)</f>
        <v/>
      </c>
    </row>
    <row r="22">
      <c r="A22" s="4" t="inlineStr">
        <is>
          <t>8 avenue Victor Hugo</t>
        </is>
      </c>
      <c r="B22" s="15">
        <f>IFERROR(SUMIF('État des lieux'!C2:C200,"LOT-002",'État des lieux'!N2:N200),0)</f>
        <v/>
      </c>
    </row>
    <row r="23">
      <c r="A23" s="6" t="inlineStr">
        <is>
          <t>24 cours Gambetta</t>
        </is>
      </c>
      <c r="B23" s="14">
        <f>IFERROR(SUMIF('État des lieux'!C2:C200,"LOT-003",'État des lieux'!N2:N200),0)</f>
        <v/>
      </c>
    </row>
    <row r="24">
      <c r="A24" s="4" t="inlineStr">
        <is>
          <t>15 rue Saint-Jacques</t>
        </is>
      </c>
      <c r="B24" s="15">
        <f>IFERROR(SUMIF('État des lieux'!C2:C200,"LOT-004",'État des lieux'!N2:N200),0)</f>
        <v/>
      </c>
    </row>
    <row r="25">
      <c r="A25" s="6" t="inlineStr">
        <is>
          <t>24 cours Gambetta (bis)</t>
        </is>
      </c>
      <c r="B25" s="14">
        <f>IFERROR(SUMIF('État des lieux'!C2:C200,"LOT-005",'État des lieux'!N2:N200),0)</f>
        <v/>
      </c>
    </row>
    <row r="26">
      <c r="A26" s="4" t="inlineStr">
        <is>
          <t>12 rue Rép. (sortie)</t>
        </is>
      </c>
      <c r="B26" s="15">
        <f>IFERROR(SUMIF('État des lieux'!C2:C200,"LOT-006",'État des lieux'!N2:N200),0)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6" customWidth="1" min="1" max="1"/>
    <col width="24" customWidth="1" min="2" max="2"/>
    <col width="32" customWidth="1" min="3" max="3"/>
    <col width="16" customWidth="1" min="4" max="4"/>
    <col width="36" customWidth="1" min="5" max="5"/>
    <col width="16" customWidth="1" min="6" max="6"/>
  </cols>
  <sheetData>
    <row r="1" ht="30" customHeight="1">
      <c r="A1" s="7" t="inlineStr">
        <is>
          <t>GRILLE DE CONTRÔLE — RÉFÉRENTIEL ÉTAT DES LIEUX</t>
        </is>
      </c>
    </row>
    <row r="2" ht="28" customHeight="1">
      <c r="A2" s="1" t="inlineStr">
        <is>
          <t>Pièce</t>
        </is>
      </c>
      <c r="B2" s="1" t="inlineStr">
        <is>
          <t>Élément contrôlé</t>
        </is>
      </c>
      <c r="C2" s="1" t="inlineStr">
        <is>
          <t>Critère d'évaluation</t>
        </is>
      </c>
      <c r="D2" s="1" t="inlineStr">
        <is>
          <t>Niveau de gravité</t>
        </is>
      </c>
      <c r="E2" s="1" t="inlineStr">
        <is>
          <t>Commentaire type</t>
        </is>
      </c>
      <c r="F2" s="1" t="inlineStr">
        <is>
          <t>Coût moyen (€)</t>
        </is>
      </c>
    </row>
    <row r="3">
      <c r="A3" s="6" t="inlineStr">
        <is>
          <t>Entrée</t>
        </is>
      </c>
      <c r="B3" s="6" t="inlineStr">
        <is>
          <t>Détecteur de fumée</t>
        </is>
      </c>
      <c r="C3" s="6" t="inlineStr">
        <is>
          <t>Présence, fonctionnement testé</t>
        </is>
      </c>
      <c r="D3" s="5" t="inlineStr">
        <is>
          <t>Obligatoire</t>
        </is>
      </c>
      <c r="E3" s="6" t="inlineStr">
        <is>
          <t>Tester en appuyant sur le bouton</t>
        </is>
      </c>
      <c r="F3" s="14" t="n">
        <v>45</v>
      </c>
    </row>
    <row r="4">
      <c r="A4" s="4" t="inlineStr">
        <is>
          <t>Entrée</t>
        </is>
      </c>
      <c r="B4" s="4" t="inlineStr">
        <is>
          <t>Serrure / verrou</t>
        </is>
      </c>
      <c r="C4" s="4" t="inlineStr">
        <is>
          <t>Fonctionnement, clés remises</t>
        </is>
      </c>
      <c r="D4" s="3" t="inlineStr">
        <is>
          <t>Modéré</t>
        </is>
      </c>
      <c r="E4" s="4" t="inlineStr">
        <is>
          <t>Vérifier le nombre de clés fournies</t>
        </is>
      </c>
      <c r="F4" s="15" t="n">
        <v>120</v>
      </c>
    </row>
    <row r="5">
      <c r="A5" s="6" t="inlineStr">
        <is>
          <t>Séjour</t>
        </is>
      </c>
      <c r="B5" s="6" t="inlineStr">
        <is>
          <t>Murs</t>
        </is>
      </c>
      <c r="C5" s="6" t="inlineStr">
        <is>
          <t>Absence de trous, taches, traces</t>
        </is>
      </c>
      <c r="D5" s="5" t="inlineStr">
        <is>
          <t>Modéré</t>
        </is>
      </c>
      <c r="E5" s="6" t="inlineStr">
        <is>
          <t>Photographier chaque mur</t>
        </is>
      </c>
      <c r="F5" s="14" t="n">
        <v>320</v>
      </c>
    </row>
    <row r="6">
      <c r="A6" s="4" t="inlineStr">
        <is>
          <t>Séjour</t>
        </is>
      </c>
      <c r="B6" s="4" t="inlineStr">
        <is>
          <t>Sol (parquet)</t>
        </is>
      </c>
      <c r="C6" s="4" t="inlineStr">
        <is>
          <t>Rayures, taches, lames décollées</t>
        </is>
      </c>
      <c r="D6" s="3" t="inlineStr">
        <is>
          <t>Modéré</t>
        </is>
      </c>
      <c r="E6" s="4" t="inlineStr">
        <is>
          <t>Vérifier sous les meubles</t>
        </is>
      </c>
      <c r="F6" s="15" t="n">
        <v>450</v>
      </c>
    </row>
    <row r="7">
      <c r="A7" s="6" t="inlineStr">
        <is>
          <t>Séjour</t>
        </is>
      </c>
      <c r="B7" s="6" t="inlineStr">
        <is>
          <t>Fenêtres</t>
        </is>
      </c>
      <c r="C7" s="6" t="inlineStr">
        <is>
          <t>Vitres intactes, fermeture correcte</t>
        </is>
      </c>
      <c r="D7" s="5" t="inlineStr">
        <is>
          <t>Modéré</t>
        </is>
      </c>
      <c r="E7" s="6" t="inlineStr">
        <is>
          <t>Tester ouverture / fermeture</t>
        </is>
      </c>
      <c r="F7" s="14" t="n">
        <v>280</v>
      </c>
    </row>
    <row r="8">
      <c r="A8" s="4" t="inlineStr">
        <is>
          <t>Cuisine</t>
        </is>
      </c>
      <c r="B8" s="4" t="inlineStr">
        <is>
          <t>Robinetterie</t>
        </is>
      </c>
      <c r="C8" s="4" t="inlineStr">
        <is>
          <t>Absence de fuite, pression correcte</t>
        </is>
      </c>
      <c r="D8" s="3" t="inlineStr">
        <is>
          <t>Modéré</t>
        </is>
      </c>
      <c r="E8" s="4" t="inlineStr">
        <is>
          <t>Ouvrir robinet, vérifier joint</t>
        </is>
      </c>
      <c r="F8" s="15" t="n">
        <v>150</v>
      </c>
    </row>
    <row r="9">
      <c r="A9" s="6" t="inlineStr">
        <is>
          <t>Cuisine</t>
        </is>
      </c>
      <c r="B9" s="6" t="inlineStr">
        <is>
          <t>Électroménager (four)</t>
        </is>
      </c>
      <c r="C9" s="6" t="inlineStr">
        <is>
          <t>Fonctionnement, propreté</t>
        </is>
      </c>
      <c r="D9" s="5" t="inlineStr">
        <is>
          <t>Modéré</t>
        </is>
      </c>
      <c r="E9" s="6" t="inlineStr">
        <is>
          <t>Tester chaque programme</t>
        </is>
      </c>
      <c r="F9" s="14" t="n">
        <v>180</v>
      </c>
    </row>
    <row r="10">
      <c r="A10" s="4" t="inlineStr">
        <is>
          <t>Cuisine</t>
        </is>
      </c>
      <c r="B10" s="4" t="inlineStr">
        <is>
          <t>VMC / ventilation</t>
        </is>
      </c>
      <c r="C10" s="4" t="inlineStr">
        <is>
          <t>Aspiration correcte, grille propre</t>
        </is>
      </c>
      <c r="D10" s="3" t="inlineStr">
        <is>
          <t>Élevé</t>
        </is>
      </c>
      <c r="E10" s="4" t="inlineStr">
        <is>
          <t>Placer papier devant la grille</t>
        </is>
      </c>
      <c r="F10" s="15" t="n">
        <v>95</v>
      </c>
    </row>
    <row r="11">
      <c r="A11" s="6" t="inlineStr">
        <is>
          <t>Salle de bains</t>
        </is>
      </c>
      <c r="B11" s="6" t="inlineStr">
        <is>
          <t>Carrelage</t>
        </is>
      </c>
      <c r="C11" s="6" t="inlineStr">
        <is>
          <t>Absence de fissures, joints propres</t>
        </is>
      </c>
      <c r="D11" s="5" t="inlineStr">
        <is>
          <t>Faible</t>
        </is>
      </c>
      <c r="E11" s="6" t="inlineStr">
        <is>
          <t>Vérifier joints silicone baignoire</t>
        </is>
      </c>
      <c r="F11" s="14" t="n">
        <v>200</v>
      </c>
    </row>
    <row r="12">
      <c r="A12" s="4" t="inlineStr">
        <is>
          <t>Salle de bains</t>
        </is>
      </c>
      <c r="B12" s="4" t="inlineStr">
        <is>
          <t>Robinetterie</t>
        </is>
      </c>
      <c r="C12" s="4" t="inlineStr">
        <is>
          <t>Absence de fuite, pression correcte</t>
        </is>
      </c>
      <c r="D12" s="3" t="inlineStr">
        <is>
          <t>Modéré</t>
        </is>
      </c>
      <c r="E12" s="4" t="inlineStr">
        <is>
          <t>Tester eau chaude / froide</t>
        </is>
      </c>
      <c r="F12" s="15" t="n">
        <v>150</v>
      </c>
    </row>
    <row r="13">
      <c r="A13" s="6" t="inlineStr">
        <is>
          <t>Chambre</t>
        </is>
      </c>
      <c r="B13" s="6" t="inlineStr">
        <is>
          <t>Sol (moquette)</t>
        </is>
      </c>
      <c r="C13" s="6" t="inlineStr">
        <is>
          <t>Absence de taches, brûlures</t>
        </is>
      </c>
      <c r="D13" s="5" t="inlineStr">
        <is>
          <t>Modéré</t>
        </is>
      </c>
      <c r="E13" s="6" t="inlineStr">
        <is>
          <t>Vérifier sous le lit</t>
        </is>
      </c>
      <c r="F13" s="14" t="n">
        <v>280</v>
      </c>
    </row>
    <row r="14">
      <c r="A14" s="4" t="inlineStr">
        <is>
          <t>Chambre</t>
        </is>
      </c>
      <c r="B14" s="4" t="inlineStr">
        <is>
          <t>Prises électriques</t>
        </is>
      </c>
      <c r="C14" s="4" t="inlineStr">
        <is>
          <t>Fonctionnement, fixation</t>
        </is>
      </c>
      <c r="D14" s="3" t="inlineStr">
        <is>
          <t>Modéré</t>
        </is>
      </c>
      <c r="E14" s="4" t="inlineStr">
        <is>
          <t>Tester avec testeur de prises</t>
        </is>
      </c>
      <c r="F14" s="15" t="n">
        <v>65</v>
      </c>
    </row>
    <row r="15">
      <c r="A15" s="6" t="inlineStr">
        <is>
          <t>WC</t>
        </is>
      </c>
      <c r="B15" s="6" t="inlineStr">
        <is>
          <t>Serrure / verrou</t>
        </is>
      </c>
      <c r="C15" s="6" t="inlineStr">
        <is>
          <t>Fonctionnement du verrou interne</t>
        </is>
      </c>
      <c r="D15" s="5" t="inlineStr">
        <is>
          <t>Faible</t>
        </is>
      </c>
      <c r="E15" s="6" t="inlineStr">
        <is>
          <t>Vérifier verrouillage de l'intérieur</t>
        </is>
      </c>
      <c r="F15" s="14" t="n">
        <v>45</v>
      </c>
    </row>
    <row r="16">
      <c r="A16" s="4" t="inlineStr">
        <is>
          <t>Balcon</t>
        </is>
      </c>
      <c r="B16" s="4" t="inlineStr">
        <is>
          <t>Sol (carrelage)</t>
        </is>
      </c>
      <c r="C16" s="4" t="inlineStr">
        <is>
          <t>Absence de fissures, écoulements</t>
        </is>
      </c>
      <c r="D16" s="3" t="inlineStr">
        <is>
          <t>Faible</t>
        </is>
      </c>
      <c r="E16" s="4" t="inlineStr">
        <is>
          <t>Vérifier évacuation eau pluviale</t>
        </is>
      </c>
      <c r="F16" s="15" t="n">
        <v>380</v>
      </c>
    </row>
    <row r="17">
      <c r="A17" s="6" t="inlineStr">
        <is>
          <t>Cave</t>
        </is>
      </c>
      <c r="B17" s="6" t="inlineStr">
        <is>
          <t>Serrure</t>
        </is>
      </c>
      <c r="C17" s="6" t="inlineStr">
        <is>
          <t>Fonctionnement, clé spécifique</t>
        </is>
      </c>
      <c r="D17" s="5" t="inlineStr">
        <is>
          <t>Faible</t>
        </is>
      </c>
      <c r="E17" s="6" t="inlineStr">
        <is>
          <t>Clé spécifique remise avec lot</t>
        </is>
      </c>
      <c r="F17" s="14" t="n">
        <v>120</v>
      </c>
    </row>
    <row r="18">
      <c r="E18" s="16" t="inlineStr">
        <is>
          <t>Coût moyen global :</t>
        </is>
      </c>
      <c r="F18" s="17">
        <f>IFERROR(AVERAGE(F3:F17),0)</f>
        <v/>
      </c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5"/>
  <sheetViews>
    <sheetView workbookViewId="0">
      <selection activeCell="A1" sqref="A1"/>
    </sheetView>
  </sheetViews>
  <sheetFormatPr baseColWidth="8" defaultRowHeight="15"/>
  <cols>
    <col width="28" customWidth="1" min="1" max="1"/>
    <col width="70" customWidth="1" min="2" max="2"/>
    <col width="20" customWidth="1" min="3" max="3"/>
    <col width="20" customWidth="1" min="4" max="4"/>
  </cols>
  <sheetData>
    <row r="1" ht="32" customHeight="1">
      <c r="A1" s="7" t="inlineStr">
        <is>
          <t>MODE D'EMPLOI — ÉTAT DES LIEUX D'ENTRÉE ET DE SORTIE</t>
        </is>
      </c>
    </row>
    <row r="2" ht="22" customHeight="1">
      <c r="A2" s="18" t="inlineStr">
        <is>
          <t>FEUILLE : ÉTAT DES LIEUX</t>
        </is>
      </c>
      <c r="B2" s="19" t="n"/>
      <c r="C2" s="19" t="n"/>
      <c r="D2" s="20" t="n"/>
    </row>
    <row r="3" ht="36" customHeight="1">
      <c r="A3" s="8" t="inlineStr">
        <is>
          <t>Colonne Date EDL</t>
        </is>
      </c>
      <c r="B3" s="6" t="inlineStr">
        <is>
          <t>Saisir la date au format JJ/MM/AAAA (ex. : 15/03/2026). Date du jour de la visite.</t>
        </is>
      </c>
      <c r="C3" s="19" t="n"/>
      <c r="D3" s="20" t="n"/>
    </row>
    <row r="4" ht="36" customHeight="1">
      <c r="A4" s="10" t="inlineStr">
        <is>
          <t>Colonne Type</t>
        </is>
      </c>
      <c r="B4" s="4" t="inlineStr">
        <is>
          <t>Choisir 'Entrée' ou 'Sortie' dans le menu déroulant. Une ligne par pièce et par élément.</t>
        </is>
      </c>
      <c r="C4" s="19" t="n"/>
      <c r="D4" s="20" t="n"/>
    </row>
    <row r="5" ht="36" customHeight="1">
      <c r="A5" s="8" t="inlineStr">
        <is>
          <t>Colonne Réf. lot</t>
        </is>
      </c>
      <c r="B5" s="6" t="inlineStr">
        <is>
          <t>Identifiant unique du logement (ex. LOT-001). Permet de regrouper toutes les lignes d'un bien.</t>
        </is>
      </c>
      <c r="C5" s="19" t="n"/>
      <c r="D5" s="20" t="n"/>
    </row>
    <row r="6" ht="36" customHeight="1">
      <c r="A6" s="10" t="inlineStr">
        <is>
          <t>Colonnes K et L</t>
        </is>
      </c>
      <c r="B6" s="4" t="inlineStr">
        <is>
          <t>État à l'entrée / à la sortie : choisir 'Bon état', 'État moyen' ou 'Dégradé'.</t>
        </is>
      </c>
      <c r="C6" s="19" t="n"/>
      <c r="D6" s="20" t="n"/>
    </row>
    <row r="7" ht="36" customHeight="1">
      <c r="A7" s="8" t="inlineStr">
        <is>
          <t>Colonne Dégradation ?</t>
        </is>
      </c>
      <c r="B7" s="6" t="inlineStr">
        <is>
          <t>Calculée automatiquement : 'Oui' si K ou L = 'Dégradé', sinon 'Non'.</t>
        </is>
      </c>
      <c r="C7" s="19" t="n"/>
      <c r="D7" s="20" t="n"/>
    </row>
    <row r="8" ht="36" customHeight="1">
      <c r="A8" s="10" t="inlineStr">
        <is>
          <t>Colonne Coût estimé</t>
        </is>
      </c>
      <c r="B8" s="4" t="inlineStr">
        <is>
          <t>Saisir le montant estimé de la remise en état (en €). Laisser 0 si aucun coût.</t>
        </is>
      </c>
      <c r="C8" s="19" t="n"/>
      <c r="D8" s="20" t="n"/>
    </row>
    <row r="9" ht="36" customHeight="1">
      <c r="A9" s="8" t="inlineStr">
        <is>
          <t>Colonne Responsable</t>
        </is>
      </c>
      <c r="B9" s="6" t="inlineStr">
        <is>
          <t>Calculé automatiquement selon les observations : Bailleur / Locataire / Partagé.</t>
        </is>
      </c>
      <c r="C9" s="19" t="n"/>
      <c r="D9" s="20" t="n"/>
    </row>
    <row r="10"/>
    <row r="11" ht="22" customHeight="1">
      <c r="A11" s="18" t="inlineStr">
        <is>
          <t>USURE NORMALE vs DÉGRADATION</t>
        </is>
      </c>
      <c r="B11" s="19" t="n"/>
      <c r="C11" s="19" t="n"/>
      <c r="D11" s="20" t="n"/>
    </row>
    <row r="12" ht="36" customHeight="1">
      <c r="A12" s="10" t="inlineStr">
        <is>
          <t>Usure normale</t>
        </is>
      </c>
      <c r="B12" s="4" t="inlineStr">
        <is>
          <t>Phénomène inévitable lié au temps et à l'usage normal du logement. Exemples : légère décoloration peinture après 5 ans, petites marques sur parquet, joints légèrement noircis.</t>
        </is>
      </c>
      <c r="C12" s="19" t="n"/>
      <c r="D12" s="20" t="n"/>
    </row>
    <row r="13" ht="36" customHeight="1">
      <c r="A13" s="8" t="inlineStr">
        <is>
          <t>Dégradation locative</t>
        </is>
      </c>
      <c r="B13" s="6" t="inlineStr">
        <is>
          <t>Détérioration résultant d'un mauvais usage ou d'un manque d'entretien. Exemples : trous dans les murs, carrelage cassé, moquette brûlée, porte enfoncée.</t>
        </is>
      </c>
      <c r="C13" s="19" t="n"/>
      <c r="D13" s="20" t="n"/>
    </row>
    <row r="14" ht="36" customHeight="1">
      <c r="A14" s="10" t="inlineStr">
        <is>
          <t>Critère clé</t>
        </is>
      </c>
      <c r="B14" s="4" t="inlineStr">
        <is>
          <t>Comparer systématiquement l'état à l'entrée (col. K) et à la sortie (col. L). Joindre des photos horodatées.</t>
        </is>
      </c>
      <c r="C14" s="19" t="n"/>
      <c r="D14" s="20" t="n"/>
    </row>
    <row r="15"/>
    <row r="16" ht="22" customHeight="1">
      <c r="A16" s="18" t="inlineStr">
        <is>
          <t>CADRE LÉGAL — LOI DU 6 JUILLET 1989</t>
        </is>
      </c>
      <c r="B16" s="19" t="n"/>
      <c r="C16" s="19" t="n"/>
      <c r="D16" s="20" t="n"/>
    </row>
    <row r="17" ht="36" customHeight="1">
      <c r="A17" s="8" t="inlineStr">
        <is>
          <t>Obligation d'EDL</t>
        </is>
      </c>
      <c r="B17" s="6" t="inlineStr">
        <is>
          <t>L'état des lieux est obligatoire à l'entrée et à la sortie (art. 3-2). Il doit être établi contradictoirement.</t>
        </is>
      </c>
      <c r="C17" s="19" t="n"/>
      <c r="D17" s="20" t="n"/>
    </row>
    <row r="18" ht="36" customHeight="1">
      <c r="A18" s="10" t="inlineStr">
        <is>
          <t>Support</t>
        </is>
      </c>
      <c r="B18" s="4" t="inlineStr">
        <is>
          <t>Papier ou numérique (avec signature électronique qualifiée). Un exemplaire remis à chaque partie.</t>
        </is>
      </c>
      <c r="C18" s="19" t="n"/>
      <c r="D18" s="20" t="n"/>
    </row>
    <row r="19" ht="36" customHeight="1">
      <c r="A19" s="8" t="inlineStr">
        <is>
          <t>Délai de contestation</t>
        </is>
      </c>
      <c r="B19" s="6" t="inlineStr">
        <is>
          <t>Le locataire dispose de 10 jours après la remise des clés pour compléter l'EDL d'entrée (art. 3-2 al. 3).</t>
        </is>
      </c>
      <c r="C19" s="19" t="n"/>
      <c r="D19" s="20" t="n"/>
    </row>
    <row r="20" ht="36" customHeight="1">
      <c r="A20" s="10" t="inlineStr">
        <is>
          <t>EDL absent ou refusé</t>
        </is>
      </c>
      <c r="B20" s="4" t="inlineStr">
        <is>
          <t>Si l'EDL est absent, le logement est réputé avoir été remis en bon état. Risque accru pour le bailleur.</t>
        </is>
      </c>
      <c r="C20" s="19" t="n"/>
      <c r="D20" s="20" t="n"/>
    </row>
    <row r="21"/>
    <row r="22" ht="22" customHeight="1">
      <c r="A22" s="18" t="inlineStr">
        <is>
          <t>DÉPÔT DE GARANTIE &amp; RETENUES</t>
        </is>
      </c>
      <c r="B22" s="19" t="n"/>
      <c r="C22" s="19" t="n"/>
      <c r="D22" s="20" t="n"/>
    </row>
    <row r="23" ht="36" customHeight="1">
      <c r="A23" s="8" t="inlineStr">
        <is>
          <t>Montant</t>
        </is>
      </c>
      <c r="B23" s="6" t="inlineStr">
        <is>
          <t>1 mois de loyer HC pour une location nue, 2 mois pour une location meublée (art. 22 loi 1989).</t>
        </is>
      </c>
      <c r="C23" s="19" t="n"/>
      <c r="D23" s="20" t="n"/>
    </row>
    <row r="24" ht="36" customHeight="1">
      <c r="A24" s="10" t="inlineStr">
        <is>
          <t>Délai de restitution</t>
        </is>
      </c>
      <c r="B24" s="4" t="inlineStr">
        <is>
          <t>1 mois si aucun dommage constaté, 2 mois si des retenues sont justifiées.</t>
        </is>
      </c>
      <c r="C24" s="19" t="n"/>
      <c r="D24" s="20" t="n"/>
    </row>
    <row r="25" ht="36" customHeight="1">
      <c r="A25" s="8" t="inlineStr">
        <is>
          <t>Retenues possibles</t>
        </is>
      </c>
      <c r="B25" s="6" t="inlineStr">
        <is>
          <t>Seulement pour les dégradations locatives prouvées. Fournir devis ou factures à l'appui.</t>
        </is>
      </c>
      <c r="C25" s="19" t="n"/>
      <c r="D25" s="20" t="n"/>
    </row>
    <row r="26" ht="36" customHeight="1">
      <c r="A26" s="10" t="inlineStr">
        <is>
          <t>Pénalité bailleur</t>
        </is>
      </c>
      <c r="B26" s="4" t="inlineStr">
        <is>
          <t>En cas de retard de restitution, le bailleur doit verser 10 % du loyer mensuel par mois de retard.</t>
        </is>
      </c>
      <c r="C26" s="19" t="n"/>
      <c r="D26" s="20" t="n"/>
    </row>
    <row r="27"/>
    <row r="28" ht="22" customHeight="1">
      <c r="A28" s="18" t="inlineStr">
        <is>
          <t>FEUILLE : GRILLE DE CONTRÔLE</t>
        </is>
      </c>
      <c r="B28" s="19" t="n"/>
      <c r="C28" s="19" t="n"/>
      <c r="D28" s="20" t="n"/>
    </row>
    <row r="29" ht="36" customHeight="1">
      <c r="A29" s="8" t="inlineStr">
        <is>
          <t>Utilisation</t>
        </is>
      </c>
      <c r="B29" s="6" t="inlineStr">
        <is>
          <t>Référentiel des éléments à vérifier pièce par pièce. Les coûts moyens servent d'estimation indicative.</t>
        </is>
      </c>
      <c r="C29" s="19" t="n"/>
      <c r="D29" s="20" t="n"/>
    </row>
    <row r="30" ht="36" customHeight="1">
      <c r="A30" s="10" t="inlineStr">
        <is>
          <t>VLOOKUP automatique</t>
        </is>
      </c>
      <c r="B30" s="4" t="inlineStr">
        <is>
          <t>Dans la feuille 'État des lieux', le coût estimé peut être récupéré automatiquement via VLOOKUP sur l'élément contrôlé.</t>
        </is>
      </c>
      <c r="C30" s="19" t="n"/>
      <c r="D30" s="20" t="n"/>
    </row>
    <row r="31"/>
    <row r="32" ht="22" customHeight="1">
      <c r="A32" s="18" t="inlineStr">
        <is>
          <t>FEUILLE : SYNTHÈSE</t>
        </is>
      </c>
      <c r="B32" s="19" t="n"/>
      <c r="C32" s="19" t="n"/>
      <c r="D32" s="20" t="n"/>
    </row>
    <row r="33" ht="36" customHeight="1">
      <c r="A33" s="8" t="inlineStr">
        <is>
          <t>Indicateurs</t>
        </is>
      </c>
      <c r="B33" s="6" t="inlineStr">
        <is>
          <t>Calculés automatiquement dès que des données sont saisies dans la feuille 'État des lieux'.</t>
        </is>
      </c>
      <c r="C33" s="19" t="n"/>
      <c r="D33" s="20" t="n"/>
    </row>
    <row r="34" ht="36" customHeight="1">
      <c r="A34" s="10" t="inlineStr">
        <is>
          <t>Graphiques</t>
        </is>
      </c>
      <c r="B34" s="4" t="inlineStr">
        <is>
          <t>Mis à jour automatiquement. Histogramme des coûts par logement, camembert entrées/sorties, barres par pièce.</t>
        </is>
      </c>
      <c r="C34" s="19" t="n"/>
      <c r="D34" s="20" t="n"/>
    </row>
    <row r="35" ht="36" customHeight="1">
      <c r="A35" s="8" t="inlineStr">
        <is>
          <t>Export</t>
        </is>
      </c>
      <c r="B35" s="6" t="inlineStr">
        <is>
          <t>Pour imprimer : Fichier &gt; Imprimer. Recommandé : orientation paysage, ajuster à 1 page de largeur.</t>
        </is>
      </c>
      <c r="C35" s="19" t="n"/>
      <c r="D35" s="20" t="n"/>
    </row>
  </sheetData>
  <mergeCells count="30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A16:D16"/>
    <mergeCell ref="B17:D17"/>
    <mergeCell ref="B18:D18"/>
    <mergeCell ref="B19:D19"/>
    <mergeCell ref="B20:D20"/>
    <mergeCell ref="A22:D22"/>
    <mergeCell ref="B23:D23"/>
    <mergeCell ref="B24:D24"/>
    <mergeCell ref="B25:D25"/>
    <mergeCell ref="B26:D26"/>
    <mergeCell ref="A28:D28"/>
    <mergeCell ref="B29:D29"/>
    <mergeCell ref="B30:D30"/>
    <mergeCell ref="A32:D32"/>
    <mergeCell ref="B33:D33"/>
    <mergeCell ref="B34:D34"/>
    <mergeCell ref="B35:D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2026-06-19T14:16:01Z</dcterms:created>
  <dcterms:modified xmlns:dcterms="http://purl.org/dc/terms/" xmlns:xsi="http://www.w3.org/2001/XMLSchema-instance" xsi:type="dcterms:W3CDTF">2026-06-19T14:16:01Z</dcterms:modified>
</cp:coreProperties>
</file>