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lle_Vetuste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Référentiel_Vetuste" sheetId="3" state="visible" r:id="rId3"/>
    <sheet xmlns:r="http://schemas.openxmlformats.org/officeDocument/2006/relationships" name="Mode_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0.000"/>
    <numFmt numFmtId="166" formatCode="# ##0.00"/>
  </numFmts>
  <fonts count="6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b val="1"/>
      <sz val="10"/>
    </font>
    <font>
      <b val="1"/>
      <color rgb="00FFFFFF"/>
      <sz val="10"/>
    </font>
    <font>
      <sz val="10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E7490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left" vertical="center" wrapText="1"/>
    </xf>
    <xf numFmtId="1" fontId="0" fillId="0" borderId="1" applyAlignment="1" pivotButton="0" quotePrefix="0" xfId="0">
      <alignment horizontal="left" vertical="center" wrapText="1"/>
    </xf>
    <xf numFmtId="2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left" vertical="center" wrapText="1"/>
    </xf>
    <xf numFmtId="2" fontId="0" fillId="0" borderId="1" applyAlignment="1" pivotButton="0" quotePrefix="0" xfId="0">
      <alignment horizontal="left" vertical="center" wrapText="1"/>
    </xf>
    <xf numFmtId="166" fontId="0" fillId="0" borderId="1" applyAlignment="1" pivotButton="0" quotePrefix="0" xfId="0">
      <alignment horizontal="left" vertical="center" wrapText="1"/>
    </xf>
    <xf numFmtId="166" fontId="0" fillId="5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left" vertical="center" wrapText="1"/>
    </xf>
    <xf numFmtId="0" fontId="4" fillId="7" borderId="1" pivotButton="0" quotePrefix="0" xfId="0"/>
    <xf numFmtId="0" fontId="0" fillId="0" borderId="1" pivotButton="0" quotePrefix="0" xfId="0"/>
    <xf numFmtId="166" fontId="4" fillId="7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166" fontId="3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right" vertical="center"/>
    </xf>
    <xf numFmtId="2" fontId="3" fillId="4" borderId="1" applyAlignment="1" pivotButton="0" quotePrefix="0" xfId="0">
      <alignment horizontal="right" vertical="center"/>
    </xf>
    <xf numFmtId="1" fontId="3" fillId="6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2" fillId="3" borderId="1" pivotButton="0" quotePrefix="0" xfId="0"/>
    <xf numFmtId="0" fontId="0" fillId="4" borderId="1" pivotButton="0" quotePrefix="0" xfId="0"/>
    <xf numFmtId="166" fontId="0" fillId="4" borderId="1" pivotButton="0" quotePrefix="0" xfId="0"/>
    <xf numFmtId="0" fontId="0" fillId="6" borderId="1" pivotButton="0" quotePrefix="0" xfId="0"/>
    <xf numFmtId="166" fontId="0" fillId="6" borderId="1" pivotButton="0" quotePrefix="0" xfId="0"/>
    <xf numFmtId="1" fontId="0" fillId="4" borderId="1" applyAlignment="1" pivotButton="0" quotePrefix="0" xfId="0">
      <alignment horizontal="left" vertical="center" wrapText="1"/>
    </xf>
    <xf numFmtId="2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left" vertical="center" wrapText="1"/>
    </xf>
    <xf numFmtId="1" fontId="0" fillId="6" borderId="1" applyAlignment="1" pivotButton="0" quotePrefix="0" xfId="0">
      <alignment horizontal="left" vertical="center" wrapText="1"/>
    </xf>
    <xf numFmtId="2" fontId="0" fillId="6" borderId="1" applyAlignment="1" pivotButton="0" quotePrefix="0" xfId="0">
      <alignment horizontal="left" vertical="center" wrapText="1"/>
    </xf>
    <xf numFmtId="165" fontId="0" fillId="6" borderId="1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97706"/>
      </font>
      <fill>
        <patternFill patternType="solid">
          <fgColor rgb="00FEF3C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Dépôt de garantie vs Montant retenu vs Solde restitué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'Synthèse'!B20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'Synthèse'!$A$21:$A$30</f>
            </numRef>
          </cat>
          <val>
            <numRef>
              <f>'Synthèse'!$B$21:$B$30</f>
            </numRef>
          </val>
        </ser>
        <ser>
          <idx val="1"/>
          <order val="1"/>
          <tx>
            <strRef>
              <f>'Synthèse'!C20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'Synthèse'!$A$21:$A$30</f>
            </numRef>
          </cat>
          <val>
            <numRef>
              <f>'Synthèse'!$C$21:$C$30</f>
            </numRef>
          </val>
        </ser>
        <ser>
          <idx val="2"/>
          <order val="2"/>
          <tx>
            <strRef>
              <f>'Synthèse'!D20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'Synthèse'!$A$21:$A$30</f>
            </numRef>
          </cat>
          <val>
            <numRef>
              <f>'Synthèse'!$D$21:$D$30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Locataires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 de restitution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'Synthèse'!$F$33:$F$35</f>
            </numRef>
          </cat>
          <val>
            <numRef>
              <f>'Synthèse'!$G$33:$G$35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6" customWidth="1" min="3" max="3"/>
    <col width="32" customWidth="1" min="4" max="4"/>
    <col width="12" customWidth="1" min="5" max="5"/>
    <col width="12" customWidth="1" min="6" max="6"/>
    <col width="12" customWidth="1" min="7" max="7"/>
    <col width="10" customWidth="1" min="8" max="8"/>
    <col width="20" customWidth="1" min="9" max="9"/>
    <col width="12" customWidth="1" min="10" max="10"/>
    <col width="14" customWidth="1" min="11" max="11"/>
    <col width="14" customWidth="1" min="12" max="12"/>
    <col width="16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28" customWidth="1" min="19" max="19"/>
    <col width="16" customWidth="1" min="20" max="20"/>
  </cols>
  <sheetData>
    <row r="1" ht="30" customHeight="1">
      <c r="A1" s="1" t="inlineStr">
        <is>
          <t>GRILLE DE VÉTUSTÉ — RESTITUTION DE DÉPÔT DE GARANTIE</t>
        </is>
      </c>
    </row>
    <row r="2" ht="40" customHeight="1">
      <c r="A2" s="2" t="inlineStr">
        <is>
          <t>N° Dossier</t>
        </is>
      </c>
      <c r="B2" s="2" t="inlineStr">
        <is>
          <t>Nom locataire</t>
        </is>
      </c>
      <c r="C2" s="2" t="inlineStr">
        <is>
          <t>Bailleur / SCI</t>
        </is>
      </c>
      <c r="D2" s="2" t="inlineStr">
        <is>
          <t>Adresse du logement</t>
        </is>
      </c>
      <c r="E2" s="2" t="inlineStr">
        <is>
          <t>Type location</t>
        </is>
      </c>
      <c r="F2" s="2" t="inlineStr">
        <is>
          <t>Date entrée</t>
        </is>
      </c>
      <c r="G2" s="2" t="inlineStr">
        <is>
          <t>Date sortie</t>
        </is>
      </c>
      <c r="H2" s="2" t="inlineStr">
        <is>
          <t>Durée (mois)</t>
        </is>
      </c>
      <c r="I2" s="2" t="inlineStr">
        <is>
          <t>Équipement / Élément</t>
        </is>
      </c>
      <c r="J2" s="2" t="inlineStr">
        <is>
          <t>État origine (%)</t>
        </is>
      </c>
      <c r="K2" s="2" t="inlineStr">
        <is>
          <t>Tx usure mensuel (%)</t>
        </is>
      </c>
      <c r="L2" s="2" t="inlineStr">
        <is>
          <t>Usure théorique (%)</t>
        </is>
      </c>
      <c r="M2" s="2" t="inlineStr">
        <is>
          <t>État constaté sortie (%)</t>
        </is>
      </c>
      <c r="N2" s="2" t="inlineStr">
        <is>
          <t>Tx retenue appliqué (%)</t>
        </is>
      </c>
      <c r="O2" s="2" t="inlineStr">
        <is>
          <t>Montant retenu (€)</t>
        </is>
      </c>
      <c r="P2" s="2" t="inlineStr">
        <is>
          <t>Coût remplacement (€)</t>
        </is>
      </c>
      <c r="Q2" s="2" t="inlineStr">
        <is>
          <t>Dépôt de garantie (€)</t>
        </is>
      </c>
      <c r="R2" s="2" t="inlineStr">
        <is>
          <t>Solde à restituer (€)</t>
        </is>
      </c>
      <c r="S2" s="2" t="inlineStr">
        <is>
          <t>Justificatif / Commentaire</t>
        </is>
      </c>
      <c r="T2" s="2" t="inlineStr">
        <is>
          <t>Statut</t>
        </is>
      </c>
    </row>
    <row r="3" ht="22" customHeight="1">
      <c r="A3" s="3" t="inlineStr">
        <is>
          <t>2026-001</t>
        </is>
      </c>
      <c r="B3" s="3" t="inlineStr">
        <is>
          <t>Camille Durand</t>
        </is>
      </c>
      <c r="C3" s="3" t="inlineStr">
        <is>
          <t>SCI du Centre</t>
        </is>
      </c>
      <c r="D3" s="3" t="inlineStr">
        <is>
          <t>12 rue de la République 69002 Lyon</t>
        </is>
      </c>
      <c r="E3" s="4" t="inlineStr">
        <is>
          <t>Vide</t>
        </is>
      </c>
      <c r="F3" s="5" t="inlineStr">
        <is>
          <t>01/03/2024</t>
        </is>
      </c>
      <c r="G3" s="5" t="inlineStr">
        <is>
          <t>15/04/2026</t>
        </is>
      </c>
      <c r="H3" s="6">
        <f>IFERROR(DATEDIF(DATEVALUE(F3),DATEVALUE(G3),"M"),0)</f>
        <v/>
      </c>
      <c r="I3" s="4" t="inlineStr">
        <is>
          <t>Peinture murale</t>
        </is>
      </c>
      <c r="J3" s="7" t="n">
        <v>100</v>
      </c>
      <c r="K3" s="8" t="n">
        <v>0.833</v>
      </c>
      <c r="L3" s="9">
        <f>MIN(100,H3*K3)</f>
        <v/>
      </c>
      <c r="M3" s="7" t="n">
        <v>75</v>
      </c>
      <c r="N3" s="9">
        <f>IFERROR(MAX(0,L3-M3),0)</f>
        <v/>
      </c>
      <c r="O3" s="10">
        <f>IFERROR(MIN(Q3,P3*N3/100),0)</f>
        <v/>
      </c>
      <c r="P3" s="11" t="n">
        <v>120</v>
      </c>
      <c r="Q3" s="11" t="n">
        <v>650</v>
      </c>
      <c r="R3" s="10">
        <f>IFERROR(Q3-O3,0)</f>
        <v/>
      </c>
      <c r="S3" s="3" t="inlineStr">
        <is>
          <t>Usure normale</t>
        </is>
      </c>
      <c r="T3" s="12">
        <f>IF(O3=0,"À restituer",IF(O3&lt;Q3,"Retenue partielle","Retenue totale"))</f>
        <v/>
      </c>
    </row>
    <row r="4" ht="22" customHeight="1">
      <c r="A4" s="13" t="inlineStr">
        <is>
          <t>2026-002</t>
        </is>
      </c>
      <c r="B4" s="13" t="inlineStr">
        <is>
          <t>Julien Moreau</t>
        </is>
      </c>
      <c r="C4" s="13" t="inlineStr">
        <is>
          <t>SCI Bellevue</t>
        </is>
      </c>
      <c r="D4" s="13" t="inlineStr">
        <is>
          <t>8 avenue Victor Hugo 75116 Paris</t>
        </is>
      </c>
      <c r="E4" s="4" t="inlineStr">
        <is>
          <t>Meublé</t>
        </is>
      </c>
      <c r="F4" s="5" t="inlineStr">
        <is>
          <t>01/06/2024</t>
        </is>
      </c>
      <c r="G4" s="5" t="inlineStr">
        <is>
          <t>30/04/2026</t>
        </is>
      </c>
      <c r="H4" s="6">
        <f>IFERROR(DATEDIF(DATEVALUE(F4),DATEVALUE(G4),"M"),0)</f>
        <v/>
      </c>
      <c r="I4" s="4" t="inlineStr">
        <is>
          <t>Moquette</t>
        </is>
      </c>
      <c r="J4" s="7" t="n">
        <v>100</v>
      </c>
      <c r="K4" s="8" t="n">
        <v>1.667</v>
      </c>
      <c r="L4" s="9">
        <f>MIN(100,H4*K4)</f>
        <v/>
      </c>
      <c r="M4" s="7" t="n">
        <v>40</v>
      </c>
      <c r="N4" s="9">
        <f>IFERROR(MAX(0,L4-M4),0)</f>
        <v/>
      </c>
      <c r="O4" s="10">
        <f>IFERROR(MIN(Q4,P4*N4/100),0)</f>
        <v/>
      </c>
      <c r="P4" s="11" t="n">
        <v>280</v>
      </c>
      <c r="Q4" s="11" t="n">
        <v>1800</v>
      </c>
      <c r="R4" s="10">
        <f>IFERROR(Q4-O4,0)</f>
        <v/>
      </c>
      <c r="S4" s="13" t="inlineStr">
        <is>
          <t>Tâches importantes</t>
        </is>
      </c>
      <c r="T4" s="12">
        <f>IF(O4=0,"À restituer",IF(O4&lt;Q4,"Retenue partielle","Retenue totale"))</f>
        <v/>
      </c>
    </row>
    <row r="5" ht="22" customHeight="1">
      <c r="A5" s="3" t="inlineStr">
        <is>
          <t>2026-003</t>
        </is>
      </c>
      <c r="B5" s="3" t="inlineStr">
        <is>
          <t>Sophie Lefèvre</t>
        </is>
      </c>
      <c r="C5" s="3" t="inlineStr">
        <is>
          <t>M. Dupont</t>
        </is>
      </c>
      <c r="D5" s="3" t="inlineStr">
        <is>
          <t>24 cours Gambetta 33000 Bordeaux</t>
        </is>
      </c>
      <c r="E5" s="4" t="inlineStr">
        <is>
          <t>Vide</t>
        </is>
      </c>
      <c r="F5" s="5" t="inlineStr">
        <is>
          <t>15/07/2023</t>
        </is>
      </c>
      <c r="G5" s="5" t="inlineStr">
        <is>
          <t>10/03/2026</t>
        </is>
      </c>
      <c r="H5" s="6">
        <f>IFERROR(DATEDIF(DATEVALUE(F5),DATEVALUE(G5),"M"),0)</f>
        <v/>
      </c>
      <c r="I5" s="4" t="inlineStr">
        <is>
          <t>Parquet stratifié</t>
        </is>
      </c>
      <c r="J5" s="7" t="n">
        <v>100</v>
      </c>
      <c r="K5" s="8" t="n">
        <v>0.833</v>
      </c>
      <c r="L5" s="9">
        <f>MIN(100,H5*K5)</f>
        <v/>
      </c>
      <c r="M5" s="7" t="n">
        <v>80</v>
      </c>
      <c r="N5" s="9">
        <f>IFERROR(MAX(0,L5-M5),0)</f>
        <v/>
      </c>
      <c r="O5" s="10">
        <f>IFERROR(MIN(Q5,P5*N5/100),0)</f>
        <v/>
      </c>
      <c r="P5" s="11" t="n">
        <v>450</v>
      </c>
      <c r="Q5" s="11" t="n">
        <v>950</v>
      </c>
      <c r="R5" s="10">
        <f>IFERROR(Q5-O5,0)</f>
        <v/>
      </c>
      <c r="S5" s="3" t="inlineStr">
        <is>
          <t>Rayures profondes</t>
        </is>
      </c>
      <c r="T5" s="12">
        <f>IF(O5=0,"À restituer",IF(O5&lt;Q5,"Retenue partielle","Retenue totale"))</f>
        <v/>
      </c>
    </row>
    <row r="6" ht="22" customHeight="1">
      <c r="A6" s="13" t="inlineStr">
        <is>
          <t>2026-004</t>
        </is>
      </c>
      <c r="B6" s="13" t="inlineStr">
        <is>
          <t>Thomas Bernard</t>
        </is>
      </c>
      <c r="C6" s="13" t="inlineStr">
        <is>
          <t>SCI République</t>
        </is>
      </c>
      <c r="D6" s="13" t="inlineStr">
        <is>
          <t>5 rue de Strasbourg 67000 Strasbourg</t>
        </is>
      </c>
      <c r="E6" s="4" t="inlineStr">
        <is>
          <t>Vide</t>
        </is>
      </c>
      <c r="F6" s="5" t="inlineStr">
        <is>
          <t>01/01/2025</t>
        </is>
      </c>
      <c r="G6" s="5" t="inlineStr">
        <is>
          <t>31/03/2026</t>
        </is>
      </c>
      <c r="H6" s="6">
        <f>IFERROR(DATEDIF(DATEVALUE(F6),DATEVALUE(G6),"M"),0)</f>
        <v/>
      </c>
      <c r="I6" s="4" t="inlineStr">
        <is>
          <t>Robinetterie</t>
        </is>
      </c>
      <c r="J6" s="7" t="n">
        <v>100</v>
      </c>
      <c r="K6" s="8" t="n">
        <v>1.25</v>
      </c>
      <c r="L6" s="9">
        <f>MIN(100,H6*K6)</f>
        <v/>
      </c>
      <c r="M6" s="7" t="n">
        <v>60</v>
      </c>
      <c r="N6" s="9">
        <f>IFERROR(MAX(0,L6-M6),0)</f>
        <v/>
      </c>
      <c r="O6" s="10">
        <f>IFERROR(MIN(Q6,P6*N6/100),0)</f>
        <v/>
      </c>
      <c r="P6" s="11" t="n">
        <v>180</v>
      </c>
      <c r="Q6" s="11" t="n">
        <v>900</v>
      </c>
      <c r="R6" s="10">
        <f>IFERROR(Q6-O6,0)</f>
        <v/>
      </c>
      <c r="S6" s="13" t="inlineStr">
        <is>
          <t>Devis joint</t>
        </is>
      </c>
      <c r="T6" s="12">
        <f>IF(O6=0,"À restituer",IF(O6&lt;Q6,"Retenue partielle","Retenue totale"))</f>
        <v/>
      </c>
    </row>
    <row r="7" ht="22" customHeight="1">
      <c r="A7" s="3" t="inlineStr">
        <is>
          <t>2026-005</t>
        </is>
      </c>
      <c r="B7" s="3" t="inlineStr">
        <is>
          <t>Léa Martin</t>
        </is>
      </c>
      <c r="C7" s="3" t="inlineStr">
        <is>
          <t>SCI du Centre</t>
        </is>
      </c>
      <c r="D7" s="3" t="inlineStr">
        <is>
          <t>18 boulevard Voltaire 75011 Paris</t>
        </is>
      </c>
      <c r="E7" s="4" t="inlineStr">
        <is>
          <t>Meublé</t>
        </is>
      </c>
      <c r="F7" s="5" t="inlineStr">
        <is>
          <t>01/04/2024</t>
        </is>
      </c>
      <c r="G7" s="5" t="inlineStr">
        <is>
          <t>15/05/2026</t>
        </is>
      </c>
      <c r="H7" s="6">
        <f>IFERROR(DATEDIF(DATEVALUE(F7),DATEVALUE(G7),"M"),0)</f>
        <v/>
      </c>
      <c r="I7" s="4" t="inlineStr">
        <is>
          <t>Électroménager</t>
        </is>
      </c>
      <c r="J7" s="7" t="n">
        <v>100</v>
      </c>
      <c r="K7" s="8" t="n">
        <v>2.083</v>
      </c>
      <c r="L7" s="9">
        <f>MIN(100,H7*K7)</f>
        <v/>
      </c>
      <c r="M7" s="7" t="n">
        <v>55</v>
      </c>
      <c r="N7" s="9">
        <f>IFERROR(MAX(0,L7-M7),0)</f>
        <v/>
      </c>
      <c r="O7" s="10">
        <f>IFERROR(MIN(Q7,P7*N7/100),0)</f>
        <v/>
      </c>
      <c r="P7" s="11" t="n">
        <v>800</v>
      </c>
      <c r="Q7" s="11" t="n">
        <v>2400</v>
      </c>
      <c r="R7" s="10">
        <f>IFERROR(Q7-O7,0)</f>
        <v/>
      </c>
      <c r="S7" s="3" t="inlineStr">
        <is>
          <t>Devis joint</t>
        </is>
      </c>
      <c r="T7" s="12">
        <f>IF(O7=0,"À restituer",IF(O7&lt;Q7,"Retenue partielle","Retenue totale"))</f>
        <v/>
      </c>
    </row>
    <row r="8" ht="22" customHeight="1">
      <c r="A8" s="13" t="inlineStr">
        <is>
          <t>2026-006</t>
        </is>
      </c>
      <c r="B8" s="13" t="inlineStr">
        <is>
          <t>Nicolas Petit</t>
        </is>
      </c>
      <c r="C8" s="13" t="inlineStr">
        <is>
          <t>SCI Bellevue</t>
        </is>
      </c>
      <c r="D8" s="13" t="inlineStr">
        <is>
          <t>12 rue de la République 69002 Lyon</t>
        </is>
      </c>
      <c r="E8" s="4" t="inlineStr">
        <is>
          <t>Vide</t>
        </is>
      </c>
      <c r="F8" s="5" t="inlineStr">
        <is>
          <t>01/09/2024</t>
        </is>
      </c>
      <c r="G8" s="5" t="inlineStr">
        <is>
          <t>30/04/2026</t>
        </is>
      </c>
      <c r="H8" s="6">
        <f>IFERROR(DATEDIF(DATEVALUE(F8),DATEVALUE(G8),"M"),0)</f>
        <v/>
      </c>
      <c r="I8" s="4" t="inlineStr">
        <is>
          <t>Chaudière</t>
        </is>
      </c>
      <c r="J8" s="7" t="n">
        <v>100</v>
      </c>
      <c r="K8" s="8" t="n">
        <v>0.694</v>
      </c>
      <c r="L8" s="9">
        <f>MIN(100,H8*K8)</f>
        <v/>
      </c>
      <c r="M8" s="7" t="n">
        <v>50</v>
      </c>
      <c r="N8" s="9">
        <f>IFERROR(MAX(0,L8-M8),0)</f>
        <v/>
      </c>
      <c r="O8" s="10">
        <f>IFERROR(MIN(Q8,P8*N8/100),0)</f>
        <v/>
      </c>
      <c r="P8" s="11" t="n">
        <v>650</v>
      </c>
      <c r="Q8" s="11" t="n">
        <v>900</v>
      </c>
      <c r="R8" s="10">
        <f>IFERROR(Q8-O8,0)</f>
        <v/>
      </c>
      <c r="S8" s="13" t="inlineStr">
        <is>
          <t>Panne constatée</t>
        </is>
      </c>
      <c r="T8" s="12">
        <f>IF(O8=0,"À restituer",IF(O8&lt;Q8,"Retenue partielle","Retenue totale"))</f>
        <v/>
      </c>
    </row>
    <row r="9" ht="22" customHeight="1">
      <c r="A9" s="3" t="inlineStr">
        <is>
          <t>2026-007</t>
        </is>
      </c>
      <c r="B9" s="3" t="inlineStr">
        <is>
          <t>Émilie Rousseau</t>
        </is>
      </c>
      <c r="C9" s="3" t="inlineStr">
        <is>
          <t>M. Dupont</t>
        </is>
      </c>
      <c r="D9" s="3" t="inlineStr">
        <is>
          <t>8 avenue Victor Hugo 75116 Paris</t>
        </is>
      </c>
      <c r="E9" s="4" t="inlineStr">
        <is>
          <t>Vide</t>
        </is>
      </c>
      <c r="F9" s="5" t="inlineStr">
        <is>
          <t>01/11/2024</t>
        </is>
      </c>
      <c r="G9" s="5" t="inlineStr">
        <is>
          <t>30/04/2026</t>
        </is>
      </c>
      <c r="H9" s="6">
        <f>IFERROR(DATEDIF(DATEVALUE(F9),DATEVALUE(G9),"M"),0)</f>
        <v/>
      </c>
      <c r="I9" s="4" t="inlineStr">
        <is>
          <t>Rideaux</t>
        </is>
      </c>
      <c r="J9" s="7" t="n">
        <v>100</v>
      </c>
      <c r="K9" s="8" t="n">
        <v>2.083</v>
      </c>
      <c r="L9" s="9">
        <f>MIN(100,H9*K9)</f>
        <v/>
      </c>
      <c r="M9" s="7" t="n">
        <v>80</v>
      </c>
      <c r="N9" s="9">
        <f>IFERROR(MAX(0,L9-M9),0)</f>
        <v/>
      </c>
      <c r="O9" s="10">
        <f>IFERROR(MIN(Q9,P9*N9/100),0)</f>
        <v/>
      </c>
      <c r="P9" s="11" t="n">
        <v>90</v>
      </c>
      <c r="Q9" s="11" t="n">
        <v>650</v>
      </c>
      <c r="R9" s="10">
        <f>IFERROR(Q9-O9,0)</f>
        <v/>
      </c>
      <c r="S9" s="3" t="inlineStr">
        <is>
          <t>Usure normale</t>
        </is>
      </c>
      <c r="T9" s="12">
        <f>IF(O9=0,"À restituer",IF(O9&lt;Q9,"Retenue partielle","Retenue totale"))</f>
        <v/>
      </c>
    </row>
    <row r="10" ht="22" customHeight="1">
      <c r="A10" s="13" t="inlineStr">
        <is>
          <t>2026-008</t>
        </is>
      </c>
      <c r="B10" s="13" t="inlineStr">
        <is>
          <t>Antoine Garcia</t>
        </is>
      </c>
      <c r="C10" s="13" t="inlineStr">
        <is>
          <t>SCI République</t>
        </is>
      </c>
      <c r="D10" s="13" t="inlineStr">
        <is>
          <t>24 cours Gambetta 33000 Bordeaux</t>
        </is>
      </c>
      <c r="E10" s="4" t="inlineStr">
        <is>
          <t>Meublé</t>
        </is>
      </c>
      <c r="F10" s="5" t="inlineStr">
        <is>
          <t>01/02/2025</t>
        </is>
      </c>
      <c r="G10" s="5" t="inlineStr">
        <is>
          <t>10/06/2026</t>
        </is>
      </c>
      <c r="H10" s="6">
        <f>IFERROR(DATEDIF(DATEVALUE(F10),DATEVALUE(G10),"M"),0)</f>
        <v/>
      </c>
      <c r="I10" s="4" t="inlineStr">
        <is>
          <t>Canapé</t>
        </is>
      </c>
      <c r="J10" s="7" t="n">
        <v>100</v>
      </c>
      <c r="K10" s="8" t="n">
        <v>1.667</v>
      </c>
      <c r="L10" s="9">
        <f>MIN(100,H10*K10)</f>
        <v/>
      </c>
      <c r="M10" s="7" t="n">
        <v>70</v>
      </c>
      <c r="N10" s="9">
        <f>IFERROR(MAX(0,L10-M10),0)</f>
        <v/>
      </c>
      <c r="O10" s="10">
        <f>IFERROR(MIN(Q10,P10*N10/100),0)</f>
        <v/>
      </c>
      <c r="P10" s="11" t="n">
        <v>350</v>
      </c>
      <c r="Q10" s="11" t="n">
        <v>1400</v>
      </c>
      <c r="R10" s="10">
        <f>IFERROR(Q10-O10,0)</f>
        <v/>
      </c>
      <c r="S10" s="13" t="inlineStr">
        <is>
          <t>Déchirure visible</t>
        </is>
      </c>
      <c r="T10" s="12">
        <f>IF(O10=0,"À restituer",IF(O10&lt;Q10,"Retenue partielle","Retenue totale"))</f>
        <v/>
      </c>
    </row>
    <row r="11" ht="22" customHeight="1">
      <c r="A11" s="3" t="inlineStr">
        <is>
          <t>2026-009</t>
        </is>
      </c>
      <c r="B11" s="3" t="inlineStr">
        <is>
          <t>Marine Colin</t>
        </is>
      </c>
      <c r="C11" s="3" t="inlineStr">
        <is>
          <t>SCI du Centre</t>
        </is>
      </c>
      <c r="D11" s="3" t="inlineStr">
        <is>
          <t>5 rue de Strasbourg 67000 Strasbourg</t>
        </is>
      </c>
      <c r="E11" s="4" t="inlineStr">
        <is>
          <t>Vide</t>
        </is>
      </c>
      <c r="F11" s="5" t="inlineStr">
        <is>
          <t>01/05/2024</t>
        </is>
      </c>
      <c r="G11" s="5" t="inlineStr">
        <is>
          <t>31/05/2026</t>
        </is>
      </c>
      <c r="H11" s="6">
        <f>IFERROR(DATEDIF(DATEVALUE(F11),DATEVALUE(G11),"M"),0)</f>
        <v/>
      </c>
      <c r="I11" s="4" t="inlineStr">
        <is>
          <t>VMC</t>
        </is>
      </c>
      <c r="J11" s="7" t="n">
        <v>100</v>
      </c>
      <c r="K11" s="8" t="n">
        <v>0.833</v>
      </c>
      <c r="L11" s="9">
        <f>MIN(100,H11*K11)</f>
        <v/>
      </c>
      <c r="M11" s="7" t="n">
        <v>78</v>
      </c>
      <c r="N11" s="9">
        <f>IFERROR(MAX(0,L11-M11),0)</f>
        <v/>
      </c>
      <c r="O11" s="10">
        <f>IFERROR(MIN(Q11,P11*N11/100),0)</f>
        <v/>
      </c>
      <c r="P11" s="11" t="n">
        <v>220</v>
      </c>
      <c r="Q11" s="11" t="n">
        <v>950</v>
      </c>
      <c r="R11" s="10">
        <f>IFERROR(Q11-O11,0)</f>
        <v/>
      </c>
      <c r="S11" s="3" t="inlineStr">
        <is>
          <t>Usure normale</t>
        </is>
      </c>
      <c r="T11" s="12">
        <f>IF(O11=0,"À restituer",IF(O11&lt;Q11,"Retenue partielle","Retenue totale"))</f>
        <v/>
      </c>
    </row>
    <row r="12" ht="22" customHeight="1">
      <c r="A12" s="13" t="inlineStr">
        <is>
          <t>2026-010</t>
        </is>
      </c>
      <c r="B12" s="13" t="inlineStr">
        <is>
          <t>Hugo Laurent</t>
        </is>
      </c>
      <c r="C12" s="13" t="inlineStr">
        <is>
          <t>SCI Bellevue</t>
        </is>
      </c>
      <c r="D12" s="13" t="inlineStr">
        <is>
          <t>18 boulevard Voltaire 75011 Paris</t>
        </is>
      </c>
      <c r="E12" s="4" t="inlineStr">
        <is>
          <t>Meublé</t>
        </is>
      </c>
      <c r="F12" s="5" t="inlineStr">
        <is>
          <t>01/07/2024</t>
        </is>
      </c>
      <c r="G12" s="5" t="inlineStr">
        <is>
          <t>20/06/2026</t>
        </is>
      </c>
      <c r="H12" s="6">
        <f>IFERROR(DATEDIF(DATEVALUE(F12),DATEVALUE(G12),"M"),0)</f>
        <v/>
      </c>
      <c r="I12" s="4" t="inlineStr">
        <is>
          <t>Matelas</t>
        </is>
      </c>
      <c r="J12" s="7" t="n">
        <v>100</v>
      </c>
      <c r="K12" s="8" t="n">
        <v>2.778</v>
      </c>
      <c r="L12" s="9">
        <f>MIN(100,H12*K12)</f>
        <v/>
      </c>
      <c r="M12" s="7" t="n">
        <v>60</v>
      </c>
      <c r="N12" s="9">
        <f>IFERROR(MAX(0,L12-M12),0)</f>
        <v/>
      </c>
      <c r="O12" s="10">
        <f>IFERROR(MIN(Q12,P12*N12/100),0)</f>
        <v/>
      </c>
      <c r="P12" s="11" t="n">
        <v>200</v>
      </c>
      <c r="Q12" s="11" t="n">
        <v>1800</v>
      </c>
      <c r="R12" s="10">
        <f>IFERROR(Q12-O12,0)</f>
        <v/>
      </c>
      <c r="S12" s="13" t="inlineStr">
        <is>
          <t>Tâches, usure avancée</t>
        </is>
      </c>
      <c r="T12" s="12">
        <f>IF(O12=0,"À restituer",IF(O12&lt;Q12,"Retenue partielle","Retenue totale"))</f>
        <v/>
      </c>
    </row>
    <row r="13" ht="22" customHeight="1">
      <c r="A13" s="14" t="inlineStr">
        <is>
          <t>TOTAUX</t>
        </is>
      </c>
      <c r="B13" s="15" t="n"/>
      <c r="C13" s="15" t="n"/>
      <c r="D13" s="15" t="n"/>
      <c r="E13" s="15" t="n"/>
      <c r="F13" s="15" t="n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6">
        <f>SUM(O3:O12)</f>
        <v/>
      </c>
      <c r="P13" s="16">
        <f>SUM(P3:P12)</f>
        <v/>
      </c>
      <c r="Q13" s="16">
        <f>SUM(Q3:Q12)</f>
        <v/>
      </c>
      <c r="R13" s="16">
        <f>SUM(R3:R12)</f>
        <v/>
      </c>
      <c r="S13" s="15" t="n"/>
      <c r="T13" s="15" t="n"/>
    </row>
  </sheetData>
  <mergeCells count="1">
    <mergeCell ref="A1:T1"/>
  </mergeCells>
  <conditionalFormatting sqref="T3:T12">
    <cfRule type="expression" priority="1" dxfId="0" stopIfTrue="1">
      <formula>T3="À restituer"</formula>
    </cfRule>
    <cfRule type="expression" priority="2" dxfId="1" stopIfTrue="1">
      <formula>T3="Retenue partielle"</formula>
    </cfRule>
    <cfRule type="expression" priority="3" dxfId="2" stopIfTrue="1">
      <formula>T3="Retenue totale"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20" customWidth="1" min="2" max="2"/>
    <col width="12" customWidth="1" min="3" max="3"/>
  </cols>
  <sheetData>
    <row r="1" ht="30" customHeight="1">
      <c r="A1" s="1" t="inlineStr">
        <is>
          <t>SYNTHÈSE — TABLEAU DE BORD RESTITUTION DE CAUTION</t>
        </is>
      </c>
    </row>
    <row r="2"/>
    <row r="3">
      <c r="A3" s="2" t="inlineStr">
        <is>
          <t>Indicateur</t>
        </is>
      </c>
      <c r="B3" s="2" t="inlineStr">
        <is>
          <t>Valeur</t>
        </is>
      </c>
      <c r="C3" s="2" t="inlineStr">
        <is>
          <t>Unité</t>
        </is>
      </c>
    </row>
    <row r="4">
      <c r="A4" s="17" t="inlineStr">
        <is>
          <t>Nombre de dossiers traités</t>
        </is>
      </c>
      <c r="B4" s="18">
        <f>COUNTA(Grille_Vetuste!A3:A12)</f>
        <v/>
      </c>
      <c r="C4" s="19" t="inlineStr">
        <is>
          <t>dossiers</t>
        </is>
      </c>
    </row>
    <row r="5">
      <c r="A5" s="20" t="inlineStr">
        <is>
          <t>Total dépôts de garantie (€)</t>
        </is>
      </c>
      <c r="B5" s="21">
        <f>SUM(Grille_Vetuste!Q3:Q12)</f>
        <v/>
      </c>
      <c r="C5" s="22" t="inlineStr">
        <is>
          <t>€</t>
        </is>
      </c>
    </row>
    <row r="6">
      <c r="A6" s="17" t="inlineStr">
        <is>
          <t>Total retenu (€)</t>
        </is>
      </c>
      <c r="B6" s="23">
        <f>SUM(Grille_Vetuste!O3:O12)</f>
        <v/>
      </c>
      <c r="C6" s="19" t="inlineStr">
        <is>
          <t>€</t>
        </is>
      </c>
    </row>
    <row r="7">
      <c r="A7" s="20" t="inlineStr">
        <is>
          <t>Total à restituer (€)</t>
        </is>
      </c>
      <c r="B7" s="21">
        <f>SUM(Grille_Vetuste!R3:R12)</f>
        <v/>
      </c>
      <c r="C7" s="22" t="inlineStr">
        <is>
          <t>€</t>
        </is>
      </c>
    </row>
    <row r="8">
      <c r="A8" s="17" t="inlineStr">
        <is>
          <t>Taux moyen de retenue (%)</t>
        </is>
      </c>
      <c r="B8" s="24">
        <f>IFERROR(AVERAGE(Grille_Vetuste!N3:N12),0)</f>
        <v/>
      </c>
      <c r="C8" s="19" t="inlineStr">
        <is>
          <t>%</t>
        </is>
      </c>
    </row>
    <row r="9">
      <c r="A9" s="20" t="inlineStr">
        <is>
          <t>Durée moyenne d'occupation (mois)</t>
        </is>
      </c>
      <c r="B9" s="25">
        <f>IFERROR(AVERAGE(Grille_Vetuste!H3:H12),0)</f>
        <v/>
      </c>
      <c r="C9" s="22" t="inlineStr">
        <is>
          <t>mois</t>
        </is>
      </c>
    </row>
    <row r="10">
      <c r="A10" s="17" t="inlineStr">
        <is>
          <t>Dossiers sans retenue</t>
        </is>
      </c>
      <c r="B10" s="18">
        <f>COUNTIF(Grille_Vetuste!T3:T12,"À restituer")</f>
        <v/>
      </c>
      <c r="C10" s="19" t="inlineStr">
        <is>
          <t>dossiers</t>
        </is>
      </c>
    </row>
    <row r="11">
      <c r="A11" s="20" t="inlineStr">
        <is>
          <t>Dossiers avec retenue partielle</t>
        </is>
      </c>
      <c r="B11" s="25">
        <f>COUNTIF(Grille_Vetuste!T3:T12,"Retenue partielle")</f>
        <v/>
      </c>
      <c r="C11" s="22" t="inlineStr">
        <is>
          <t>dossiers</t>
        </is>
      </c>
    </row>
    <row r="12">
      <c r="A12" s="17" t="inlineStr">
        <is>
          <t>Dossiers avec retenue totale</t>
        </is>
      </c>
      <c r="B12" s="18">
        <f>COUNTIF(Grille_Vetuste!T3:T12,"Retenue totale")</f>
        <v/>
      </c>
      <c r="C12" s="19" t="inlineStr">
        <is>
          <t>dossiers</t>
        </is>
      </c>
    </row>
    <row r="13">
      <c r="A13" s="20" t="inlineStr">
        <is>
          <t>Logements meublés</t>
        </is>
      </c>
      <c r="B13" s="25">
        <f>COUNTIF(Grille_Vetuste!E3:E12,"Meublé")</f>
        <v/>
      </c>
      <c r="C13" s="22" t="inlineStr">
        <is>
          <t>logements</t>
        </is>
      </c>
    </row>
    <row r="14">
      <c r="A14" s="17" t="inlineStr">
        <is>
          <t>Logements vides</t>
        </is>
      </c>
      <c r="B14" s="18">
        <f>COUNTIF(Grille_Vetuste!E3:E12,"Vide")</f>
        <v/>
      </c>
      <c r="C14" s="19" t="inlineStr">
        <is>
          <t>logements</t>
        </is>
      </c>
    </row>
    <row r="15"/>
    <row r="16">
      <c r="A16" s="26" t="inlineStr">
        <is>
          <t>Message synthétique :</t>
        </is>
      </c>
      <c r="B16" s="27">
        <f>IF(SUM(Grille_Vetuste!O3:O12)=0,"Aucune retenue à justifier","Retenues à documenter avec justificatifs")</f>
        <v/>
      </c>
      <c r="C16" s="28" t="n"/>
      <c r="D16" s="28" t="n"/>
      <c r="E16" s="28" t="n"/>
      <c r="F16" s="28" t="n"/>
      <c r="G16" s="28" t="n"/>
      <c r="H16" s="29" t="n"/>
    </row>
    <row r="17"/>
    <row r="18"/>
    <row r="19">
      <c r="A19" s="14" t="inlineStr">
        <is>
          <t>Données pour graphiques</t>
        </is>
      </c>
      <c r="B19" s="28" t="n"/>
      <c r="C19" s="28" t="n"/>
      <c r="D19" s="29" t="n"/>
    </row>
    <row r="20">
      <c r="A20" s="30" t="inlineStr">
        <is>
          <t>Locataire</t>
        </is>
      </c>
      <c r="B20" s="30" t="inlineStr">
        <is>
          <t>Dépôt de garantie</t>
        </is>
      </c>
      <c r="C20" s="30" t="inlineStr">
        <is>
          <t>Montant retenu</t>
        </is>
      </c>
      <c r="D20" s="30" t="inlineStr">
        <is>
          <t>Solde restitué</t>
        </is>
      </c>
    </row>
    <row r="21">
      <c r="A21" s="31" t="inlineStr">
        <is>
          <t>Camille Durand</t>
        </is>
      </c>
      <c r="B21" s="32">
        <f>Grille_Vetuste!Q3</f>
        <v/>
      </c>
      <c r="C21" s="32">
        <f>Grille_Vetuste!O3</f>
        <v/>
      </c>
      <c r="D21" s="32">
        <f>Grille_Vetuste!R3</f>
        <v/>
      </c>
    </row>
    <row r="22">
      <c r="A22" s="33" t="inlineStr">
        <is>
          <t>Julien Moreau</t>
        </is>
      </c>
      <c r="B22" s="34">
        <f>Grille_Vetuste!Q4</f>
        <v/>
      </c>
      <c r="C22" s="34">
        <f>Grille_Vetuste!O4</f>
        <v/>
      </c>
      <c r="D22" s="34">
        <f>Grille_Vetuste!R4</f>
        <v/>
      </c>
    </row>
    <row r="23">
      <c r="A23" s="31" t="inlineStr">
        <is>
          <t>Sophie Lefèvre</t>
        </is>
      </c>
      <c r="B23" s="32">
        <f>Grille_Vetuste!Q5</f>
        <v/>
      </c>
      <c r="C23" s="32">
        <f>Grille_Vetuste!O5</f>
        <v/>
      </c>
      <c r="D23" s="32">
        <f>Grille_Vetuste!R5</f>
        <v/>
      </c>
    </row>
    <row r="24">
      <c r="A24" s="33" t="inlineStr">
        <is>
          <t>Thomas Bernard</t>
        </is>
      </c>
      <c r="B24" s="34">
        <f>Grille_Vetuste!Q6</f>
        <v/>
      </c>
      <c r="C24" s="34">
        <f>Grille_Vetuste!O6</f>
        <v/>
      </c>
      <c r="D24" s="34">
        <f>Grille_Vetuste!R6</f>
        <v/>
      </c>
    </row>
    <row r="25">
      <c r="A25" s="31" t="inlineStr">
        <is>
          <t>Léa Martin</t>
        </is>
      </c>
      <c r="B25" s="32">
        <f>Grille_Vetuste!Q7</f>
        <v/>
      </c>
      <c r="C25" s="32">
        <f>Grille_Vetuste!O7</f>
        <v/>
      </c>
      <c r="D25" s="32">
        <f>Grille_Vetuste!R7</f>
        <v/>
      </c>
    </row>
    <row r="26">
      <c r="A26" s="33" t="inlineStr">
        <is>
          <t>Nicolas Petit</t>
        </is>
      </c>
      <c r="B26" s="34">
        <f>Grille_Vetuste!Q8</f>
        <v/>
      </c>
      <c r="C26" s="34">
        <f>Grille_Vetuste!O8</f>
        <v/>
      </c>
      <c r="D26" s="34">
        <f>Grille_Vetuste!R8</f>
        <v/>
      </c>
    </row>
    <row r="27">
      <c r="A27" s="31" t="inlineStr">
        <is>
          <t>Émilie Rousseau</t>
        </is>
      </c>
      <c r="B27" s="32">
        <f>Grille_Vetuste!Q9</f>
        <v/>
      </c>
      <c r="C27" s="32">
        <f>Grille_Vetuste!O9</f>
        <v/>
      </c>
      <c r="D27" s="32">
        <f>Grille_Vetuste!R9</f>
        <v/>
      </c>
    </row>
    <row r="28">
      <c r="A28" s="33" t="inlineStr">
        <is>
          <t>Antoine Garcia</t>
        </is>
      </c>
      <c r="B28" s="34">
        <f>Grille_Vetuste!Q10</f>
        <v/>
      </c>
      <c r="C28" s="34">
        <f>Grille_Vetuste!O10</f>
        <v/>
      </c>
      <c r="D28" s="34">
        <f>Grille_Vetuste!R10</f>
        <v/>
      </c>
    </row>
    <row r="29">
      <c r="A29" s="31" t="inlineStr">
        <is>
          <t>Marine Colin</t>
        </is>
      </c>
      <c r="B29" s="32">
        <f>Grille_Vetuste!Q11</f>
        <v/>
      </c>
      <c r="C29" s="32">
        <f>Grille_Vetuste!O11</f>
        <v/>
      </c>
      <c r="D29" s="32">
        <f>Grille_Vetuste!R11</f>
        <v/>
      </c>
    </row>
    <row r="30">
      <c r="A30" s="33" t="inlineStr">
        <is>
          <t>Hugo Laurent</t>
        </is>
      </c>
      <c r="B30" s="34">
        <f>Grille_Vetuste!Q12</f>
        <v/>
      </c>
      <c r="C30" s="34">
        <f>Grille_Vetuste!O12</f>
        <v/>
      </c>
      <c r="D30" s="34">
        <f>Grille_Vetuste!R12</f>
        <v/>
      </c>
    </row>
    <row r="31"/>
    <row r="32">
      <c r="F32" s="30" t="inlineStr">
        <is>
          <t>Statut</t>
        </is>
      </c>
      <c r="G32" s="30" t="inlineStr">
        <is>
          <t>Nombre</t>
        </is>
      </c>
    </row>
    <row r="33">
      <c r="F33" s="15" t="inlineStr">
        <is>
          <t>À restituer</t>
        </is>
      </c>
      <c r="G33" s="15">
        <f>COUNTIF(Grille_Vetuste!T3:T12,"À restituer")</f>
        <v/>
      </c>
    </row>
    <row r="34">
      <c r="F34" s="15" t="inlineStr">
        <is>
          <t>Retenue partielle</t>
        </is>
      </c>
      <c r="G34" s="15">
        <f>COUNTIF(Grille_Vetuste!T3:T12,"Retenue partielle")</f>
        <v/>
      </c>
    </row>
    <row r="35">
      <c r="F35" s="15" t="inlineStr">
        <is>
          <t>Retenue totale</t>
        </is>
      </c>
      <c r="G35" s="15">
        <f>COUNTIF(Grille_Vetuste!T3:T12,"Retenue totale")</f>
        <v/>
      </c>
    </row>
  </sheetData>
  <mergeCells count="3">
    <mergeCell ref="A1:H1"/>
    <mergeCell ref="B16:H16"/>
    <mergeCell ref="A19:D1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22" customWidth="1" min="3" max="3"/>
    <col width="22" customWidth="1" min="4" max="4"/>
    <col width="38" customWidth="1" min="5" max="5"/>
    <col width="28" customWidth="1" min="6" max="6"/>
  </cols>
  <sheetData>
    <row r="1" ht="30" customHeight="1">
      <c r="A1" s="1" t="inlineStr">
        <is>
          <t>RÉFÉRENTIEL DE VÉTUSTÉ — GRILLE DE DURÉES ET TAUX D'USURE</t>
        </is>
      </c>
    </row>
    <row r="2" ht="35" customHeight="1">
      <c r="A2" s="2" t="inlineStr">
        <is>
          <t>Élément</t>
        </is>
      </c>
      <c r="B2" s="2" t="inlineStr">
        <is>
          <t>Durée de vie (années)</t>
        </is>
      </c>
      <c r="C2" s="2" t="inlineStr">
        <is>
          <t>Taux d'usure annuel (%)</t>
        </is>
      </c>
      <c r="D2" s="2" t="inlineStr">
        <is>
          <t>Taux d'usure mensuel (%)</t>
        </is>
      </c>
      <c r="E2" s="2" t="inlineStr">
        <is>
          <t>Commentaire</t>
        </is>
      </c>
      <c r="F2" s="2" t="inlineStr">
        <is>
          <t>Base de référence</t>
        </is>
      </c>
    </row>
    <row r="3" ht="20" customHeight="1">
      <c r="A3" s="3" t="inlineStr">
        <is>
          <t>Peinture murale</t>
        </is>
      </c>
      <c r="B3" s="35" t="n">
        <v>7</v>
      </c>
      <c r="C3" s="36" t="n">
        <v>14.29</v>
      </c>
      <c r="D3" s="37">
        <f>IFERROR(C3/12,0)</f>
        <v/>
      </c>
      <c r="E3" s="3" t="inlineStr">
        <is>
          <t>Dégradation progressive à l'usage</t>
        </is>
      </c>
      <c r="F3" s="3" t="inlineStr">
        <is>
          <t>Grille Loca-pass / ANIL</t>
        </is>
      </c>
    </row>
    <row r="4" ht="20" customHeight="1">
      <c r="A4" s="13" t="inlineStr">
        <is>
          <t>Moquette</t>
        </is>
      </c>
      <c r="B4" s="38" t="n">
        <v>5</v>
      </c>
      <c r="C4" s="39" t="n">
        <v>20</v>
      </c>
      <c r="D4" s="40">
        <f>IFERROR(C4/12,0)</f>
        <v/>
      </c>
      <c r="E4" s="13" t="inlineStr">
        <is>
          <t>Usure rapide si passage fréquent</t>
        </is>
      </c>
      <c r="F4" s="13" t="inlineStr">
        <is>
          <t>Grille Loca-pass / ANIL</t>
        </is>
      </c>
    </row>
    <row r="5" ht="20" customHeight="1">
      <c r="A5" s="3" t="inlineStr">
        <is>
          <t>Parquet stratifié</t>
        </is>
      </c>
      <c r="B5" s="35" t="n">
        <v>10</v>
      </c>
      <c r="C5" s="36" t="n">
        <v>10</v>
      </c>
      <c r="D5" s="37">
        <f>IFERROR(C5/12,0)</f>
        <v/>
      </c>
      <c r="E5" s="3" t="inlineStr">
        <is>
          <t>Rayures, chocs, usure normale</t>
        </is>
      </c>
      <c r="F5" s="3" t="inlineStr">
        <is>
          <t>Grille Loca-pass</t>
        </is>
      </c>
    </row>
    <row r="6" ht="20" customHeight="1">
      <c r="A6" s="13" t="inlineStr">
        <is>
          <t>Électroménager</t>
        </is>
      </c>
      <c r="B6" s="38" t="n">
        <v>4</v>
      </c>
      <c r="C6" s="39" t="n">
        <v>25</v>
      </c>
      <c r="D6" s="40">
        <f>IFERROR(C6/12,0)</f>
        <v/>
      </c>
      <c r="E6" s="13" t="inlineStr">
        <is>
          <t>Amortissement accéléré</t>
        </is>
      </c>
      <c r="F6" s="13" t="inlineStr">
        <is>
          <t>Fabricant / pratique</t>
        </is>
      </c>
    </row>
    <row r="7" ht="20" customHeight="1">
      <c r="A7" s="3" t="inlineStr">
        <is>
          <t>Robinetterie</t>
        </is>
      </c>
      <c r="B7" s="35" t="n">
        <v>8</v>
      </c>
      <c r="C7" s="36" t="n">
        <v>12.5</v>
      </c>
      <c r="D7" s="37">
        <f>IFERROR(C7/12,0)</f>
        <v/>
      </c>
      <c r="E7" s="3" t="inlineStr">
        <is>
          <t>Joints, calcaire, usure mécanique</t>
        </is>
      </c>
      <c r="F7" s="3" t="inlineStr">
        <is>
          <t>Grille ANIL</t>
        </is>
      </c>
    </row>
    <row r="8" ht="20" customHeight="1">
      <c r="A8" s="13" t="inlineStr">
        <is>
          <t>Chaudière</t>
        </is>
      </c>
      <c r="B8" s="38" t="n">
        <v>12</v>
      </c>
      <c r="C8" s="39" t="n">
        <v>8.33</v>
      </c>
      <c r="D8" s="40">
        <f>IFERROR(C8/12,0)</f>
        <v/>
      </c>
      <c r="E8" s="13" t="inlineStr">
        <is>
          <t>Entretien annuel obligatoire</t>
        </is>
      </c>
      <c r="F8" s="13" t="inlineStr">
        <is>
          <t>Fabricant / norme</t>
        </is>
      </c>
    </row>
    <row r="9" ht="20" customHeight="1">
      <c r="A9" s="3" t="inlineStr">
        <is>
          <t>VMC</t>
        </is>
      </c>
      <c r="B9" s="35" t="n">
        <v>10</v>
      </c>
      <c r="C9" s="36" t="n">
        <v>10</v>
      </c>
      <c r="D9" s="37">
        <f>IFERROR(C9/12,0)</f>
        <v/>
      </c>
      <c r="E9" s="3" t="inlineStr">
        <is>
          <t>Filtres et moteur</t>
        </is>
      </c>
      <c r="F9" s="3" t="inlineStr">
        <is>
          <t>Norme RT2012</t>
        </is>
      </c>
    </row>
    <row r="10" ht="20" customHeight="1">
      <c r="A10" s="13" t="inlineStr">
        <is>
          <t>Canapé</t>
        </is>
      </c>
      <c r="B10" s="38" t="n">
        <v>5</v>
      </c>
      <c r="C10" s="39" t="n">
        <v>20</v>
      </c>
      <c r="D10" s="40">
        <f>IFERROR(C10/12,0)</f>
        <v/>
      </c>
      <c r="E10" s="13" t="inlineStr">
        <is>
          <t>Tissu, mousse, usure assise</t>
        </is>
      </c>
      <c r="F10" s="13" t="inlineStr">
        <is>
          <t>Pratique professionnelle</t>
        </is>
      </c>
    </row>
    <row r="11" ht="20" customHeight="1">
      <c r="A11" s="3" t="inlineStr">
        <is>
          <t>Rideaux / voilages</t>
        </is>
      </c>
      <c r="B11" s="35" t="n">
        <v>4</v>
      </c>
      <c r="C11" s="36" t="n">
        <v>25</v>
      </c>
      <c r="D11" s="37">
        <f>IFERROR(C11/12,0)</f>
        <v/>
      </c>
      <c r="E11" s="3" t="inlineStr">
        <is>
          <t>Décoloration, accrocs</t>
        </is>
      </c>
      <c r="F11" s="3" t="inlineStr">
        <is>
          <t>Pratique professionnelle</t>
        </is>
      </c>
    </row>
    <row r="12" ht="20" customHeight="1">
      <c r="A12" s="13" t="inlineStr">
        <is>
          <t>Matelas</t>
        </is>
      </c>
      <c r="B12" s="38" t="n">
        <v>3</v>
      </c>
      <c r="C12" s="39" t="n">
        <v>33.33</v>
      </c>
      <c r="D12" s="40">
        <f>IFERROR(C12/12,0)</f>
        <v/>
      </c>
      <c r="E12" s="13" t="inlineStr">
        <is>
          <t>Amortissement très rapide</t>
        </is>
      </c>
      <c r="F12" s="13" t="inlineStr">
        <is>
          <t>Recommandation hygiène</t>
        </is>
      </c>
    </row>
    <row r="13" ht="20" customHeight="1">
      <c r="A13" s="3" t="inlineStr">
        <is>
          <t>Papier peint</t>
        </is>
      </c>
      <c r="B13" s="35" t="n">
        <v>7</v>
      </c>
      <c r="C13" s="36" t="n">
        <v>14.29</v>
      </c>
      <c r="D13" s="37">
        <f>IFERROR(C13/12,0)</f>
        <v/>
      </c>
      <c r="E13" s="3" t="inlineStr">
        <is>
          <t>Décollement, taches</t>
        </is>
      </c>
      <c r="F13" s="3" t="inlineStr">
        <is>
          <t>Grille Loca-pass</t>
        </is>
      </c>
    </row>
    <row r="14" ht="20" customHeight="1">
      <c r="A14" s="13" t="inlineStr">
        <is>
          <t>Sol PVC / lino</t>
        </is>
      </c>
      <c r="B14" s="38" t="n">
        <v>8</v>
      </c>
      <c r="C14" s="39" t="n">
        <v>12.5</v>
      </c>
      <c r="D14" s="40">
        <f>IFERROR(C14/12,0)</f>
        <v/>
      </c>
      <c r="E14" s="13" t="inlineStr">
        <is>
          <t>Usure, brûlures, déchirures</t>
        </is>
      </c>
      <c r="F14" s="13" t="inlineStr">
        <is>
          <t>Grille ANIL</t>
        </is>
      </c>
    </row>
    <row r="15" ht="20" customHeight="1">
      <c r="A15" s="3" t="inlineStr">
        <is>
          <t>Porte intérieure</t>
        </is>
      </c>
      <c r="B15" s="35" t="n">
        <v>15</v>
      </c>
      <c r="C15" s="36" t="n">
        <v>6.67</v>
      </c>
      <c r="D15" s="37">
        <f>IFERROR(C15/12,0)</f>
        <v/>
      </c>
      <c r="E15" s="3" t="inlineStr">
        <is>
          <t>Charnières, vernis, rayures</t>
        </is>
      </c>
      <c r="F15" s="3" t="inlineStr">
        <is>
          <t>Pratique professionnelle</t>
        </is>
      </c>
    </row>
    <row r="16" ht="20" customHeight="1">
      <c r="A16" s="13" t="inlineStr">
        <is>
          <t>Fenêtre double vitrage</t>
        </is>
      </c>
      <c r="B16" s="38" t="n">
        <v>20</v>
      </c>
      <c r="C16" s="39" t="n">
        <v>5</v>
      </c>
      <c r="D16" s="40">
        <f>IFERROR(C16/12,0)</f>
        <v/>
      </c>
      <c r="E16" s="13" t="inlineStr">
        <is>
          <t>Joint, crémone, vitre</t>
        </is>
      </c>
      <c r="F16" s="13" t="inlineStr">
        <is>
          <t>Fabricant</t>
        </is>
      </c>
    </row>
    <row r="17" ht="20" customHeight="1">
      <c r="A17" s="3" t="inlineStr">
        <is>
          <t>Tableau électrique</t>
        </is>
      </c>
      <c r="B17" s="35" t="n">
        <v>20</v>
      </c>
      <c r="C17" s="36" t="n">
        <v>5</v>
      </c>
      <c r="D17" s="37">
        <f>IFERROR(C17/12,0)</f>
        <v/>
      </c>
      <c r="E17" s="3" t="inlineStr">
        <is>
          <t>Disjoncteurs, câblage</t>
        </is>
      </c>
      <c r="F17" s="3" t="inlineStr">
        <is>
          <t>Norme NF C 15-100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5" customWidth="1" min="2" max="2"/>
    <col width="5" customWidth="1" min="3" max="3"/>
  </cols>
  <sheetData>
    <row r="1" ht="30" customHeight="1">
      <c r="A1" s="1" t="inlineStr">
        <is>
          <t>MODE D'EMPLOI — GRILLE DE VÉTUSTÉ POUR RESTITUTION DE CAUTION</t>
        </is>
      </c>
    </row>
    <row r="2"/>
    <row r="3" ht="22" customHeight="1">
      <c r="A3" s="41" t="inlineStr">
        <is>
          <t>PRINCIPE GÉNÉRAL</t>
        </is>
      </c>
      <c r="B3" s="28" t="n"/>
      <c r="C3" s="29" t="n"/>
    </row>
    <row r="4" ht="18" customHeight="1">
      <c r="A4" s="17" t="inlineStr">
        <is>
          <t>La grille de vétusté permet de calculer l'usure normale d'un logement et de ses équipements</t>
        </is>
      </c>
      <c r="B4" s="28" t="n"/>
      <c r="C4" s="29" t="n"/>
    </row>
    <row r="5" ht="18" customHeight="1">
      <c r="A5" s="20" t="inlineStr">
        <is>
          <t>afin de déterminer les retenues légitimes sur le dépôt de garantie à la fin du bail.</t>
        </is>
      </c>
      <c r="B5" s="28" t="n"/>
      <c r="C5" s="29" t="n"/>
    </row>
    <row r="6" ht="18" customHeight="1">
      <c r="A6" s="17" t="inlineStr">
        <is>
          <t>Elle s'appuie sur des durées de vie théoriques et des taux d'usure annuels ou mensuels.</t>
        </is>
      </c>
      <c r="B6" s="28" t="n"/>
      <c r="C6" s="29" t="n"/>
    </row>
    <row r="7" ht="18" customHeight="1">
      <c r="A7" s="20" t="inlineStr">
        <is>
          <t>Seule l'usure ANORMALE (dégradations, négligence) justifie une retenue au-delà de l'usure normale.</t>
        </is>
      </c>
      <c r="B7" s="28" t="n"/>
      <c r="C7" s="29" t="n"/>
    </row>
    <row r="8"/>
    <row r="9" ht="22" customHeight="1">
      <c r="A9" s="41" t="inlineStr">
        <is>
          <t>DÉPÔT DE GARANTIE — RAPPEL LÉGAL</t>
        </is>
      </c>
      <c r="B9" s="28" t="n"/>
      <c r="C9" s="29" t="n"/>
    </row>
    <row r="10" ht="18" customHeight="1">
      <c r="A10" s="17" t="inlineStr">
        <is>
          <t>• Location vide : 1 mois de loyer hors charges (loi ALUR).</t>
        </is>
      </c>
      <c r="B10" s="28" t="n"/>
      <c r="C10" s="29" t="n"/>
    </row>
    <row r="11" ht="18" customHeight="1">
      <c r="A11" s="20" t="inlineStr">
        <is>
          <t>• Location meublée : 2 mois de loyer hors charges.</t>
        </is>
      </c>
      <c r="B11" s="28" t="n"/>
      <c r="C11" s="29" t="n"/>
    </row>
    <row r="12" ht="18" customHeight="1">
      <c r="A12" s="17" t="inlineStr">
        <is>
          <t>• Délai de restitution : 1 mois si aucune retenue, 2 mois si retenue(s) justifiée(s).</t>
        </is>
      </c>
      <c r="B12" s="28" t="n"/>
      <c r="C12" s="29" t="n"/>
    </row>
    <row r="13" ht="18" customHeight="1">
      <c r="A13" s="20" t="inlineStr">
        <is>
          <t>• Tout dépassement expose le bailleur à une majoration de 10 % par mois de retard.</t>
        </is>
      </c>
      <c r="B13" s="28" t="n"/>
      <c r="C13" s="29" t="n"/>
    </row>
    <row r="14"/>
    <row r="15" ht="22" customHeight="1">
      <c r="A15" s="41" t="inlineStr">
        <is>
          <t>SAISIE DANS LA GRILLE (Feuille Grille_Vetuste)</t>
        </is>
      </c>
      <c r="B15" s="28" t="n"/>
      <c r="C15" s="29" t="n"/>
    </row>
    <row r="16" ht="18" customHeight="1">
      <c r="A16" s="17" t="inlineStr">
        <is>
          <t>1. Renseignez le N° de dossier, les noms locataire/bailleur, l'adresse et le type de bail.</t>
        </is>
      </c>
      <c r="B16" s="28" t="n"/>
      <c r="C16" s="29" t="n"/>
    </row>
    <row r="17" ht="18" customHeight="1">
      <c r="A17" s="20" t="inlineStr">
        <is>
          <t>2. Saisissez les dates d'entrée et de sortie (format JJ/MM/AAAA). La durée est calculée auto.</t>
        </is>
      </c>
      <c r="B17" s="28" t="n"/>
      <c r="C17" s="29" t="n"/>
    </row>
    <row r="18" ht="18" customHeight="1">
      <c r="A18" s="17" t="inlineStr">
        <is>
          <t>3. Indiquez l'équipement/élément concerné (ex : Peinture murale, Moquette, etc.).</t>
        </is>
      </c>
      <c r="B18" s="28" t="n"/>
      <c r="C18" s="29" t="n"/>
    </row>
    <row r="19" ht="18" customHeight="1">
      <c r="A19" s="20" t="inlineStr">
        <is>
          <t>4. Saisissez l'état d'origine (souvent 100 %) et l'état constaté à la sortie.</t>
        </is>
      </c>
      <c r="B19" s="28" t="n"/>
      <c r="C19" s="29" t="n"/>
    </row>
    <row r="20" ht="18" customHeight="1">
      <c r="A20" s="17" t="inlineStr">
        <is>
          <t>5. Le taux d'usure mensuel peut être récupéré via le référentiel (Feuille Référentiel_Vetuste).</t>
        </is>
      </c>
      <c r="B20" s="28" t="n"/>
      <c r="C20" s="29" t="n"/>
    </row>
    <row r="21" ht="18" customHeight="1">
      <c r="A21" s="20" t="inlineStr">
        <is>
          <t>6. Les colonnes L, N, O, R et T sont calculées automatiquement.</t>
        </is>
      </c>
      <c r="B21" s="28" t="n"/>
      <c r="C21" s="29" t="n"/>
    </row>
    <row r="22"/>
    <row r="23" ht="22" customHeight="1">
      <c r="A23" s="41" t="inlineStr">
        <is>
          <t>RÉFÉRENTIEL DE VÉTUSTÉ (Feuille Référentiel_Vetuste)</t>
        </is>
      </c>
      <c r="B23" s="28" t="n"/>
      <c r="C23" s="29" t="n"/>
    </row>
    <row r="24" ht="18" customHeight="1">
      <c r="A24" s="17" t="inlineStr">
        <is>
          <t>Cette feuille liste les durées de vie et taux d'usure recommandés par élément.</t>
        </is>
      </c>
      <c r="B24" s="28" t="n"/>
      <c r="C24" s="29" t="n"/>
    </row>
    <row r="25" ht="18" customHeight="1">
      <c r="A25" s="20" t="inlineStr">
        <is>
          <t>Sources : Grille Loca-pass, ANIL, pratiques professionnelles reconnues.</t>
        </is>
      </c>
      <c r="B25" s="28" t="n"/>
      <c r="C25" s="29" t="n"/>
    </row>
    <row r="26" ht="18" customHeight="1">
      <c r="A26" s="17" t="inlineStr">
        <is>
          <t>Le taux mensuel est calculé automatiquement : taux annuel / 12.</t>
        </is>
      </c>
      <c r="B26" s="28" t="n"/>
      <c r="C26" s="29" t="n"/>
    </row>
    <row r="27" ht="18" customHeight="1">
      <c r="A27" s="20" t="inlineStr">
        <is>
          <t>Vous pouvez adapter ces valeurs selon le bail signé et les usages locaux.</t>
        </is>
      </c>
      <c r="B27" s="28" t="n"/>
      <c r="C27" s="29" t="n"/>
    </row>
    <row r="28"/>
    <row r="29" ht="22" customHeight="1">
      <c r="A29" s="41" t="inlineStr">
        <is>
          <t>FORMULES CLÉS</t>
        </is>
      </c>
      <c r="B29" s="28" t="n"/>
      <c r="C29" s="29" t="n"/>
    </row>
    <row r="30" ht="18" customHeight="1">
      <c r="A30" s="17" t="inlineStr">
        <is>
          <t>• Durée (mois) : =DATEDIF(date_entrée, date_sortie, "M")</t>
        </is>
      </c>
      <c r="B30" s="28" t="n"/>
      <c r="C30" s="29" t="n"/>
    </row>
    <row r="31" ht="18" customHeight="1">
      <c r="A31" s="20" t="inlineStr">
        <is>
          <t>• Usure théorique (%) : =MIN(100, Durée * Taux_usure_mensuel)</t>
        </is>
      </c>
      <c r="B31" s="28" t="n"/>
      <c r="C31" s="29" t="n"/>
    </row>
    <row r="32" ht="18" customHeight="1">
      <c r="A32" s="17" t="inlineStr">
        <is>
          <t>• Taux retenue (%) : =MAX(0, Usure_théorique - État_constaté)</t>
        </is>
      </c>
      <c r="B32" s="28" t="n"/>
      <c r="C32" s="29" t="n"/>
    </row>
    <row r="33" ht="18" customHeight="1">
      <c r="A33" s="20" t="inlineStr">
        <is>
          <t>• Montant retenu (€) : =MIN(Dépôt, Coût_remplacement * Taux_retenue / 100)</t>
        </is>
      </c>
      <c r="B33" s="28" t="n"/>
      <c r="C33" s="29" t="n"/>
    </row>
    <row r="34" ht="18" customHeight="1">
      <c r="A34" s="17" t="inlineStr">
        <is>
          <t>• Solde à restituer (€) : =Dépôt_de_garantie - Montant_retenu</t>
        </is>
      </c>
      <c r="B34" s="28" t="n"/>
      <c r="C34" s="29" t="n"/>
    </row>
    <row r="35" ht="18" customHeight="1">
      <c r="A35" s="20" t="inlineStr">
        <is>
          <t>• Statut : =IF(Montant=0,"À restituer",IF(Montant&lt;Dépôt,"Retenue partielle","Retenue totale"))</t>
        </is>
      </c>
      <c r="B35" s="28" t="n"/>
      <c r="C35" s="29" t="n"/>
    </row>
    <row r="36"/>
    <row r="37" ht="22" customHeight="1">
      <c r="A37" s="41" t="inlineStr">
        <is>
          <t>DOCUMENTS À JOINDRE EN CAS DE RETENUE</t>
        </is>
      </c>
      <c r="B37" s="28" t="n"/>
      <c r="C37" s="29" t="n"/>
    </row>
    <row r="38" ht="18" customHeight="1">
      <c r="A38" s="17" t="inlineStr">
        <is>
          <t>• État des lieux d'entrée ET de sortie signés par les deux parties.</t>
        </is>
      </c>
      <c r="B38" s="28" t="n"/>
      <c r="C38" s="29" t="n"/>
    </row>
    <row r="39" ht="18" customHeight="1">
      <c r="A39" s="20" t="inlineStr">
        <is>
          <t>• Devis ou factures datés pour les travaux/remplacements retenus.</t>
        </is>
      </c>
      <c r="B39" s="28" t="n"/>
      <c r="C39" s="29" t="n"/>
    </row>
    <row r="40" ht="18" customHeight="1">
      <c r="A40" s="17" t="inlineStr">
        <is>
          <t>• Photos horodatées constatant les dégradations.</t>
        </is>
      </c>
      <c r="B40" s="28" t="n"/>
      <c r="C40" s="29" t="n"/>
    </row>
    <row r="41" ht="18" customHeight="1">
      <c r="A41" s="20" t="inlineStr">
        <is>
          <t>• Courrier de notification au locataire avec détail des retenues.</t>
        </is>
      </c>
      <c r="B41" s="28" t="n"/>
      <c r="C41" s="29" t="n"/>
    </row>
    <row r="42"/>
    <row r="43" ht="22" customHeight="1">
      <c r="A43" s="41" t="inlineStr">
        <is>
          <t>CONSEILS DE CONTRÔLE</t>
        </is>
      </c>
      <c r="B43" s="28" t="n"/>
      <c r="C43" s="29" t="n"/>
    </row>
    <row r="44" ht="18" customHeight="1">
      <c r="A44" s="17" t="inlineStr">
        <is>
          <t>• Vérifiez que la retenue est PROPORTIONNELLE à l'état réel et à la durée d'occupation.</t>
        </is>
      </c>
      <c r="B44" s="28" t="n"/>
      <c r="C44" s="29" t="n"/>
    </row>
    <row r="45" ht="18" customHeight="1">
      <c r="A45" s="20" t="inlineStr">
        <is>
          <t>• Une peinture après 7 ans ne peut jamais être imputée en totalité au locataire.</t>
        </is>
      </c>
      <c r="B45" s="28" t="n"/>
      <c r="C45" s="29" t="n"/>
    </row>
    <row r="46" ht="18" customHeight="1">
      <c r="A46" s="17" t="inlineStr">
        <is>
          <t>• En cas de litige : Commission Départementale de Conciliation (CDC) — démarche gratuite.</t>
        </is>
      </c>
      <c r="B46" s="28" t="n"/>
      <c r="C46" s="29" t="n"/>
    </row>
    <row r="47" ht="18" customHeight="1">
      <c r="A47" s="20" t="inlineStr">
        <is>
          <t>• Ce modèle est INDICATIF. Adaptez-le au bail, à la grille annexée et aux usages locaux.</t>
        </is>
      </c>
      <c r="B47" s="28" t="n"/>
      <c r="C47" s="29" t="n"/>
    </row>
    <row r="48" ht="18" customHeight="1">
      <c r="A48" s="17" t="inlineStr">
        <is>
          <t>• Conservez ce fichier avec les pièces justificatives pendant 3 ans après la fin du bail.</t>
        </is>
      </c>
      <c r="B48" s="28" t="n"/>
      <c r="C48" s="29" t="n"/>
    </row>
    <row r="49"/>
    <row r="50" ht="22" customHeight="1">
      <c r="A50" s="41" t="inlineStr">
        <is>
          <t>AVERTISSEMENT</t>
        </is>
      </c>
      <c r="B50" s="28" t="n"/>
      <c r="C50" s="29" t="n"/>
    </row>
    <row r="51" ht="18" customHeight="1">
      <c r="A51" s="20" t="inlineStr">
        <is>
          <t>Ce document est un outil d'aide à la décision. Il ne constitue pas un avis juridique.</t>
        </is>
      </c>
      <c r="B51" s="28" t="n"/>
      <c r="C51" s="29" t="n"/>
    </row>
    <row r="52" ht="18" customHeight="1">
      <c r="A52" s="17" t="inlineStr">
        <is>
          <t>En cas de doute, consultez un professionnel de l'immobilier ou un juriste spécialisé.</t>
        </is>
      </c>
      <c r="B52" s="28" t="n"/>
      <c r="C52" s="29" t="n"/>
    </row>
    <row r="53" ht="18" customHeight="1">
      <c r="A53" s="20" t="inlineStr">
        <is>
          <t>Modèle conforme aux pratiques ANIL / Loi ALUR / Loi ELAN — à jour au 01/01/2026.</t>
        </is>
      </c>
      <c r="B53" s="28" t="n"/>
      <c r="C53" s="29" t="n"/>
    </row>
  </sheetData>
  <mergeCells count="45">
    <mergeCell ref="A1:C1"/>
    <mergeCell ref="A3:C3"/>
    <mergeCell ref="A4:C4"/>
    <mergeCell ref="A5:C5"/>
    <mergeCell ref="A6:C6"/>
    <mergeCell ref="A7:C7"/>
    <mergeCell ref="A9:C9"/>
    <mergeCell ref="A10:C10"/>
    <mergeCell ref="A11:C11"/>
    <mergeCell ref="A12:C12"/>
    <mergeCell ref="A13:C13"/>
    <mergeCell ref="A15:C15"/>
    <mergeCell ref="A16:C16"/>
    <mergeCell ref="A17:C17"/>
    <mergeCell ref="A18:C18"/>
    <mergeCell ref="A19:C19"/>
    <mergeCell ref="A20:C20"/>
    <mergeCell ref="A21:C21"/>
    <mergeCell ref="A23:C23"/>
    <mergeCell ref="A24:C24"/>
    <mergeCell ref="A25:C25"/>
    <mergeCell ref="A26:C26"/>
    <mergeCell ref="A27:C27"/>
    <mergeCell ref="A29:C29"/>
    <mergeCell ref="A30:C30"/>
    <mergeCell ref="A31:C31"/>
    <mergeCell ref="A32:C32"/>
    <mergeCell ref="A33:C33"/>
    <mergeCell ref="A34:C34"/>
    <mergeCell ref="A35:C35"/>
    <mergeCell ref="A37:C37"/>
    <mergeCell ref="A38:C38"/>
    <mergeCell ref="A39:C39"/>
    <mergeCell ref="A40:C40"/>
    <mergeCell ref="A41:C41"/>
    <mergeCell ref="A43:C43"/>
    <mergeCell ref="A44:C44"/>
    <mergeCell ref="A45:C45"/>
    <mergeCell ref="A46:C46"/>
    <mergeCell ref="A47:C47"/>
    <mergeCell ref="A48:C48"/>
    <mergeCell ref="A50:C50"/>
    <mergeCell ref="A51:C51"/>
    <mergeCell ref="A52:C52"/>
    <mergeCell ref="A53:C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2026-06-19T14:35:36Z</dcterms:created>
  <dcterms:modified xmlns:dcterms="http://purl.org/dc/terms/" xmlns:xsi="http://www.w3.org/2001/XMLSchema-instance" xsi:type="dcterms:W3CDTF">2026-06-19T14:35:36Z</dcterms:modified>
</cp:coreProperties>
</file>