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_Encaissements" sheetId="1" state="visible" r:id="rId1"/>
    <sheet xmlns:r="http://schemas.openxmlformats.org/officeDocument/2006/relationships" name="Référentiel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 ##0,00 €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E7490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left" vertical="center" wrapText="1"/>
    </xf>
    <xf numFmtId="0" fontId="3" fillId="7" borderId="1" pivotButton="0" quotePrefix="0" xfId="0"/>
    <xf numFmtId="165" fontId="3" fillId="7" borderId="1" pivotButton="0" quotePrefix="0" xfId="0"/>
    <xf numFmtId="0" fontId="0" fillId="4" borderId="1" pivotButton="0" quotePrefix="0" xfId="0"/>
    <xf numFmtId="0" fontId="0" fillId="6" borderId="1" pivotButton="0" quotePrefix="0" xfId="0"/>
    <xf numFmtId="0" fontId="3" fillId="4" borderId="1" pivotButton="0" quotePrefix="0" xfId="0"/>
    <xf numFmtId="165" fontId="0" fillId="6" borderId="1" pivotButton="0" quotePrefix="0" xfId="0"/>
    <xf numFmtId="165" fontId="0" fillId="4" borderId="1" pivotButton="0" quotePrefix="0" xfId="0"/>
    <xf numFmtId="10" fontId="0" fillId="4" borderId="1" pivotButton="0" quotePrefix="0" xfId="0"/>
    <xf numFmtId="10" fontId="0" fillId="5" borderId="1" pivotButton="0" quotePrefix="0" xfId="0"/>
    <xf numFmtId="10" fontId="0" fillId="6" borderId="1" pivotButton="0" quotePrefix="0" xfId="0"/>
    <xf numFmtId="0" fontId="4" fillId="3" borderId="0" pivotButton="0" quotePrefix="0" xfId="0"/>
    <xf numFmtId="0" fontId="0" fillId="0" borderId="1" pivotButton="0" quotePrefix="0" xfId="0"/>
    <xf numFmtId="0" fontId="0" fillId="5" borderId="1" pivotButton="0" quotePrefix="0" xfId="0"/>
    <xf numFmtId="165" fontId="0" fillId="0" borderId="1" pivotButton="0" quotePrefix="0" xfId="0"/>
    <xf numFmtId="0" fontId="2" fillId="3" borderId="0" pivotButton="0" quotePrefix="0" xfId="0"/>
    <xf numFmtId="0" fontId="0" fillId="4" borderId="0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center" vertical="center"/>
    </xf>
    <xf numFmtId="165" fontId="3" fillId="7" borderId="1" pivotButton="0" quotePrefix="0" xfId="0"/>
    <xf numFmtId="165" fontId="0" fillId="6" borderId="1" pivotButton="0" quotePrefix="0" xfId="0"/>
    <xf numFmtId="165" fontId="0" fillId="4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Loyers attendus vs encaissés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'Synthèse'!$D$4:$D$10</f>
            </numRef>
          </cat>
          <val>
            <numRef>
              <f>'Synthèse'!$E$4:$E$10</f>
            </numRef>
          </val>
        </ser>
        <ser>
          <idx val="1"/>
          <order val="1"/>
          <tx>
            <strRef>
              <f>'Synthèse'!F3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'Synthèse'!$D$4:$D$10</f>
            </numRef>
          </cat>
          <val>
            <numRef>
              <f>'Synthèse'!$F$4:$F$10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modes de paiement</a:t>
            </a:r>
          </a:p>
        </rich>
      </tx>
    </title>
    <plotArea>
      <pieChart>
        <varyColors val="1"/>
        <ser>
          <idx val="0"/>
          <order val="0"/>
          <tx>
            <strRef>
              <f>'Synthèse'!B11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'Synthèse'!$A$12:$A$15</f>
            </numRef>
          </cat>
          <val>
            <numRef>
              <f>'Synthèse'!$B$12:$B$15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taux d'encaissement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'Synthèse'!G3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'Synthèse'!$D$4:$D$10</f>
            </numRef>
          </cat>
          <val>
            <numRef>
              <f>'Synthèse'!$G$4:$G$10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Taux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4" customWidth="1" min="3" max="3"/>
    <col width="20" customWidth="1" min="4" max="4"/>
    <col width="32" customWidth="1" min="5" max="5"/>
    <col width="14" customWidth="1" min="6" max="6"/>
    <col width="12" customWidth="1" min="7" max="7"/>
    <col width="14" customWidth="1" min="8" max="8"/>
    <col width="15" customWidth="1" min="9" max="9"/>
    <col width="14" customWidth="1" min="10" max="10"/>
    <col width="15" customWidth="1" min="11" max="11"/>
    <col width="12" customWidth="1" min="12" max="12"/>
    <col width="15" customWidth="1" min="13" max="13"/>
    <col width="20" customWidth="1" min="14" max="14"/>
    <col width="16" customWidth="1" min="15" max="15"/>
    <col width="32" customWidth="1" min="16" max="16"/>
  </cols>
  <sheetData>
    <row r="1" ht="24" customHeight="1">
      <c r="A1" s="1" t="inlineStr">
        <is>
          <t>JOURNAL DES ENCAISSEMENTS DE LOYERS — ANNÉE 2026</t>
        </is>
      </c>
    </row>
    <row r="2" ht="20" customHeight="1">
      <c r="A2" s="2" t="inlineStr">
        <is>
          <t>Suivi mensuel des quittances, encaissements et écarts — Résidences locatives France</t>
        </is>
      </c>
    </row>
    <row r="3" ht="32" customHeight="1">
      <c r="A3" s="3" t="inlineStr">
        <is>
          <t>ID quittance</t>
        </is>
      </c>
      <c r="B3" s="3" t="inlineStr">
        <is>
          <t>Date d'encaissement</t>
        </is>
      </c>
      <c r="C3" s="3" t="inlineStr">
        <is>
          <t>Période de loyer</t>
        </is>
      </c>
      <c r="D3" s="3" t="inlineStr">
        <is>
          <t>Nom du locataire</t>
        </is>
      </c>
      <c r="E3" s="3" t="inlineStr">
        <is>
          <t>Adresse du bien</t>
        </is>
      </c>
      <c r="F3" s="3" t="inlineStr">
        <is>
          <t>Ville</t>
        </is>
      </c>
      <c r="G3" s="3" t="inlineStr">
        <is>
          <t>Type de location</t>
        </is>
      </c>
      <c r="H3" s="3" t="inlineStr">
        <is>
          <t>Loyer mensuel (€)</t>
        </is>
      </c>
      <c r="I3" s="3" t="inlineStr">
        <is>
          <t>Charges mensuelles (€)</t>
        </is>
      </c>
      <c r="J3" s="3" t="inlineStr">
        <is>
          <t>Total attendu (€)</t>
        </is>
      </c>
      <c r="K3" s="3" t="inlineStr">
        <is>
          <t>Montant encaissé (€)</t>
        </is>
      </c>
      <c r="L3" s="3" t="inlineStr">
        <is>
          <t>Écart (€)</t>
        </is>
      </c>
      <c r="M3" s="3" t="inlineStr">
        <is>
          <t>Mode de paiement</t>
        </is>
      </c>
      <c r="N3" s="3" t="inlineStr">
        <is>
          <t>Référence virement / chèque</t>
        </is>
      </c>
      <c r="O3" s="3" t="inlineStr">
        <is>
          <t>Statut</t>
        </is>
      </c>
      <c r="P3" s="3" t="inlineStr">
        <is>
          <t>Observations</t>
        </is>
      </c>
    </row>
    <row r="4">
      <c r="A4" s="4" t="inlineStr">
        <is>
          <t>Q-2026-001</t>
        </is>
      </c>
      <c r="B4" s="31" t="n">
        <v>46027</v>
      </c>
      <c r="C4" s="4" t="inlineStr">
        <is>
          <t>Janvier 2026</t>
        </is>
      </c>
      <c r="D4" s="4" t="inlineStr">
        <is>
          <t>Camille Durand</t>
        </is>
      </c>
      <c r="E4" s="6" t="inlineStr">
        <is>
          <t>12 rue de la République 69002 Lyon</t>
        </is>
      </c>
      <c r="F4" s="4" t="inlineStr">
        <is>
          <t>Lyon</t>
        </is>
      </c>
      <c r="G4" s="4" t="inlineStr">
        <is>
          <t>Nu</t>
        </is>
      </c>
      <c r="H4" s="32" t="n">
        <v>650</v>
      </c>
      <c r="I4" s="32" t="n">
        <v>80</v>
      </c>
      <c r="J4" s="33">
        <f>H4+I4</f>
        <v/>
      </c>
      <c r="K4" s="32" t="n">
        <v>730</v>
      </c>
      <c r="L4" s="33">
        <f>K4-J4</f>
        <v/>
      </c>
      <c r="M4" s="9" t="inlineStr">
        <is>
          <t>Virement</t>
        </is>
      </c>
      <c r="N4" s="9" t="inlineStr">
        <is>
          <t>VIR-0001</t>
        </is>
      </c>
      <c r="O4" s="10">
        <f>IF(L4=0,"Encaissé",IF(L4&gt;0,"Trop-perçu","Partiel/En retard"))</f>
        <v/>
      </c>
      <c r="P4" s="11" t="inlineStr">
        <is>
          <t>Encaissement complet, aucun retard.</t>
        </is>
      </c>
    </row>
    <row r="5">
      <c r="A5" s="12" t="inlineStr">
        <is>
          <t>Q-2026-002</t>
        </is>
      </c>
      <c r="B5" s="34" t="n">
        <v>46056</v>
      </c>
      <c r="C5" s="12" t="inlineStr">
        <is>
          <t>Février 2026</t>
        </is>
      </c>
      <c r="D5" s="12" t="inlineStr">
        <is>
          <t>Julien Moreau</t>
        </is>
      </c>
      <c r="E5" s="14" t="inlineStr">
        <is>
          <t>8 avenue Victor Hugo 75116 Paris</t>
        </is>
      </c>
      <c r="F5" s="12" t="inlineStr">
        <is>
          <t>Paris</t>
        </is>
      </c>
      <c r="G5" s="12" t="inlineStr">
        <is>
          <t>Meublé</t>
        </is>
      </c>
      <c r="H5" s="32" t="n">
        <v>950</v>
      </c>
      <c r="I5" s="32" t="n">
        <v>120</v>
      </c>
      <c r="J5" s="33">
        <f>H5+I5</f>
        <v/>
      </c>
      <c r="K5" s="32" t="n">
        <v>1070</v>
      </c>
      <c r="L5" s="33">
        <f>K5-J5</f>
        <v/>
      </c>
      <c r="M5" s="9" t="inlineStr">
        <is>
          <t>Virement</t>
        </is>
      </c>
      <c r="N5" s="9" t="inlineStr">
        <is>
          <t>VIR-0002</t>
        </is>
      </c>
      <c r="O5" s="10">
        <f>IF(L5=0,"Encaissé",IF(L5&gt;0,"Trop-perçu","Partiel/En retard"))</f>
        <v/>
      </c>
      <c r="P5" s="11" t="inlineStr">
        <is>
          <t>Encaissement complet.</t>
        </is>
      </c>
    </row>
    <row r="6">
      <c r="A6" s="4" t="inlineStr">
        <is>
          <t>Q-2026-003</t>
        </is>
      </c>
      <c r="B6" s="31" t="n">
        <v>46088</v>
      </c>
      <c r="C6" s="4" t="inlineStr">
        <is>
          <t>Mars 2026</t>
        </is>
      </c>
      <c r="D6" s="4" t="inlineStr">
        <is>
          <t>Sophie Lefèvre</t>
        </is>
      </c>
      <c r="E6" s="6" t="inlineStr">
        <is>
          <t>24 cours Gambetta 33000 Bordeaux</t>
        </is>
      </c>
      <c r="F6" s="4" t="inlineStr">
        <is>
          <t>Bordeaux</t>
        </is>
      </c>
      <c r="G6" s="4" t="inlineStr">
        <is>
          <t>Nu</t>
        </is>
      </c>
      <c r="H6" s="32" t="n">
        <v>820</v>
      </c>
      <c r="I6" s="32" t="n">
        <v>100</v>
      </c>
      <c r="J6" s="33">
        <f>H6+I6</f>
        <v/>
      </c>
      <c r="K6" s="32" t="n">
        <v>700</v>
      </c>
      <c r="L6" s="33">
        <f>K6-J6</f>
        <v/>
      </c>
      <c r="M6" s="9" t="inlineStr">
        <is>
          <t>Chèque</t>
        </is>
      </c>
      <c r="N6" s="9" t="inlineStr">
        <is>
          <t>CHQ-0003</t>
        </is>
      </c>
      <c r="O6" s="10">
        <f>IF(L6=0,"Encaissé",IF(L6&gt;0,"Trop-perçu","Partiel/En retard"))</f>
        <v/>
      </c>
      <c r="P6" s="11" t="inlineStr">
        <is>
          <t>Encaissement partiel, relance envoyée.</t>
        </is>
      </c>
    </row>
    <row r="7">
      <c r="A7" s="12" t="inlineStr">
        <is>
          <t>Q-2026-004</t>
        </is>
      </c>
      <c r="B7" s="34" t="n">
        <v>46114</v>
      </c>
      <c r="C7" s="12" t="inlineStr">
        <is>
          <t>Avril 2026</t>
        </is>
      </c>
      <c r="D7" s="12" t="inlineStr">
        <is>
          <t>Thomas Bernard</t>
        </is>
      </c>
      <c r="E7" s="14" t="inlineStr">
        <is>
          <t>15 allée Jean Jaurès 31000 Toulouse</t>
        </is>
      </c>
      <c r="F7" s="12" t="inlineStr">
        <is>
          <t>Toulouse</t>
        </is>
      </c>
      <c r="G7" s="12" t="inlineStr">
        <is>
          <t>Meublé</t>
        </is>
      </c>
      <c r="H7" s="32" t="n">
        <v>1200</v>
      </c>
      <c r="I7" s="32" t="n">
        <v>150</v>
      </c>
      <c r="J7" s="33">
        <f>H7+I7</f>
        <v/>
      </c>
      <c r="K7" s="32" t="n">
        <v>0</v>
      </c>
      <c r="L7" s="33">
        <f>K7-J7</f>
        <v/>
      </c>
      <c r="M7" s="9" t="inlineStr">
        <is>
          <t>Prélèvement</t>
        </is>
      </c>
      <c r="N7" s="9" t="inlineStr">
        <is>
          <t>PRLV-0004</t>
        </is>
      </c>
      <c r="O7" s="10">
        <f>IF(L7=0,"Encaissé",IF(L7&gt;0,"Trop-perçu","Partiel/En retard"))</f>
        <v/>
      </c>
      <c r="P7" s="11" t="inlineStr">
        <is>
          <t>Prélèvement rejeté, en retard.</t>
        </is>
      </c>
    </row>
    <row r="8">
      <c r="A8" s="4" t="inlineStr">
        <is>
          <t>Q-2026-005</t>
        </is>
      </c>
      <c r="B8" s="31" t="n">
        <v>46146</v>
      </c>
      <c r="C8" s="4" t="inlineStr">
        <is>
          <t>Mai 2026</t>
        </is>
      </c>
      <c r="D8" s="4" t="inlineStr">
        <is>
          <t>Léa Martin</t>
        </is>
      </c>
      <c r="E8" s="6" t="inlineStr">
        <is>
          <t>5 rue des Lilas 44000 Nantes</t>
        </is>
      </c>
      <c r="F8" s="4" t="inlineStr">
        <is>
          <t>Nantes</t>
        </is>
      </c>
      <c r="G8" s="4" t="inlineStr">
        <is>
          <t>Nu</t>
        </is>
      </c>
      <c r="H8" s="32" t="n">
        <v>650</v>
      </c>
      <c r="I8" s="32" t="n">
        <v>90</v>
      </c>
      <c r="J8" s="33">
        <f>H8+I8</f>
        <v/>
      </c>
      <c r="K8" s="32" t="n">
        <v>740</v>
      </c>
      <c r="L8" s="33">
        <f>K8-J8</f>
        <v/>
      </c>
      <c r="M8" s="9" t="inlineStr">
        <is>
          <t>Virement</t>
        </is>
      </c>
      <c r="N8" s="9" t="inlineStr">
        <is>
          <t>VIR-0005</t>
        </is>
      </c>
      <c r="O8" s="10">
        <f>IF(L8=0,"Encaissé",IF(L8&gt;0,"Trop-perçu","Partiel/En retard"))</f>
        <v/>
      </c>
      <c r="P8" s="11" t="inlineStr">
        <is>
          <t>Encaissement complet.</t>
        </is>
      </c>
    </row>
    <row r="9">
      <c r="A9" s="12" t="inlineStr">
        <is>
          <t>Q-2026-006</t>
        </is>
      </c>
      <c r="B9" s="34" t="n">
        <v>46179</v>
      </c>
      <c r="C9" s="12" t="inlineStr">
        <is>
          <t>Juin 2026</t>
        </is>
      </c>
      <c r="D9" s="12" t="inlineStr">
        <is>
          <t>Nicolas Petit</t>
        </is>
      </c>
      <c r="E9" s="14" t="inlineStr">
        <is>
          <t>10 rue Nationale 59000 Lille</t>
        </is>
      </c>
      <c r="F9" s="12" t="inlineStr">
        <is>
          <t>Lille</t>
        </is>
      </c>
      <c r="G9" s="12" t="inlineStr">
        <is>
          <t>Meublé</t>
        </is>
      </c>
      <c r="H9" s="32" t="n">
        <v>820</v>
      </c>
      <c r="I9" s="32" t="n">
        <v>110</v>
      </c>
      <c r="J9" s="33">
        <f>H9+I9</f>
        <v/>
      </c>
      <c r="K9" s="32" t="n">
        <v>930</v>
      </c>
      <c r="L9" s="33">
        <f>K9-J9</f>
        <v/>
      </c>
      <c r="M9" s="9" t="inlineStr">
        <is>
          <t>Virement</t>
        </is>
      </c>
      <c r="N9" s="9" t="inlineStr">
        <is>
          <t>VIR-0006</t>
        </is>
      </c>
      <c r="O9" s="10">
        <f>IF(L9=0,"Encaissé",IF(L9&gt;0,"Trop-perçu","Partiel/En retard"))</f>
        <v/>
      </c>
      <c r="P9" s="11" t="inlineStr">
        <is>
          <t>Encaissement complet.</t>
        </is>
      </c>
    </row>
    <row r="10">
      <c r="A10" s="4" t="inlineStr">
        <is>
          <t>Q-2026-007</t>
        </is>
      </c>
      <c r="B10" s="31" t="n">
        <v>46208</v>
      </c>
      <c r="C10" s="4" t="inlineStr">
        <is>
          <t>Juillet 2026</t>
        </is>
      </c>
      <c r="D10" s="4" t="inlineStr">
        <is>
          <t>Émilie Rousseau</t>
        </is>
      </c>
      <c r="E10" s="6" t="inlineStr">
        <is>
          <t>22 rue Saint-Ferréol 13001 Marseille</t>
        </is>
      </c>
      <c r="F10" s="4" t="inlineStr">
        <is>
          <t>Marseille</t>
        </is>
      </c>
      <c r="G10" s="4" t="inlineStr">
        <is>
          <t>Meublé</t>
        </is>
      </c>
      <c r="H10" s="32" t="n">
        <v>950</v>
      </c>
      <c r="I10" s="32" t="n">
        <v>130</v>
      </c>
      <c r="J10" s="33">
        <f>H10+I10</f>
        <v/>
      </c>
      <c r="K10" s="32" t="n">
        <v>1150</v>
      </c>
      <c r="L10" s="33">
        <f>K10-J10</f>
        <v/>
      </c>
      <c r="M10" s="9" t="inlineStr">
        <is>
          <t>Virement</t>
        </is>
      </c>
      <c r="N10" s="9" t="inlineStr">
        <is>
          <t>VIR-0007</t>
        </is>
      </c>
      <c r="O10" s="10">
        <f>IF(L10=0,"Encaissé",IF(L10&gt;0,"Trop-perçu","Partiel/En retard"))</f>
        <v/>
      </c>
      <c r="P10" s="11" t="inlineStr">
        <is>
          <t>Trop-perçu ponctuel à régulariser.</t>
        </is>
      </c>
    </row>
    <row r="11">
      <c r="A11" s="12" t="inlineStr">
        <is>
          <t>Q-2026-008</t>
        </is>
      </c>
      <c r="B11" s="34" t="n">
        <v>46176</v>
      </c>
      <c r="C11" s="12" t="inlineStr">
        <is>
          <t>Juin 2026</t>
        </is>
      </c>
      <c r="D11" s="12" t="inlineStr">
        <is>
          <t>Antoine Garcia</t>
        </is>
      </c>
      <c r="E11" s="14" t="inlineStr">
        <is>
          <t>6 place Kléber 67000 Strasbourg</t>
        </is>
      </c>
      <c r="F11" s="12" t="inlineStr">
        <is>
          <t>Strasbourg</t>
        </is>
      </c>
      <c r="G11" s="12" t="inlineStr">
        <is>
          <t>Nu</t>
        </is>
      </c>
      <c r="H11" s="32" t="n">
        <v>650</v>
      </c>
      <c r="I11" s="32" t="n">
        <v>85</v>
      </c>
      <c r="J11" s="33">
        <f>H11+I11</f>
        <v/>
      </c>
      <c r="K11" s="32" t="n">
        <v>735</v>
      </c>
      <c r="L11" s="33">
        <f>K11-J11</f>
        <v/>
      </c>
      <c r="M11" s="9" t="inlineStr">
        <is>
          <t>Chèque</t>
        </is>
      </c>
      <c r="N11" s="9" t="inlineStr">
        <is>
          <t>CHQ-0008</t>
        </is>
      </c>
      <c r="O11" s="10">
        <f>IF(L11=0,"Encaissé",IF(L11&gt;0,"Trop-perçu","Partiel/En retard"))</f>
        <v/>
      </c>
      <c r="P11" s="11" t="inlineStr">
        <is>
          <t>Encaissement complet.</t>
        </is>
      </c>
    </row>
    <row r="12">
      <c r="A12" s="4" t="inlineStr">
        <is>
          <t>Q-2026-009</t>
        </is>
      </c>
      <c r="B12" s="31" t="n">
        <v>46211</v>
      </c>
      <c r="C12" s="4" t="inlineStr">
        <is>
          <t>Juillet 2026</t>
        </is>
      </c>
      <c r="D12" s="4" t="inlineStr">
        <is>
          <t>Camille Durand</t>
        </is>
      </c>
      <c r="E12" s="6" t="inlineStr">
        <is>
          <t>12 rue de la République 69002 Lyon</t>
        </is>
      </c>
      <c r="F12" s="4" t="inlineStr">
        <is>
          <t>Lyon</t>
        </is>
      </c>
      <c r="G12" s="4" t="inlineStr">
        <is>
          <t>Nu</t>
        </is>
      </c>
      <c r="H12" s="32" t="n">
        <v>650</v>
      </c>
      <c r="I12" s="32" t="n">
        <v>80</v>
      </c>
      <c r="J12" s="33">
        <f>H12+I12</f>
        <v/>
      </c>
      <c r="K12" s="32" t="n">
        <v>650</v>
      </c>
      <c r="L12" s="33">
        <f>K12-J12</f>
        <v/>
      </c>
      <c r="M12" s="9" t="inlineStr">
        <is>
          <t>Espèces</t>
        </is>
      </c>
      <c r="N12" s="9" t="inlineStr">
        <is>
          <t>ESP-0009</t>
        </is>
      </c>
      <c r="O12" s="10">
        <f>IF(L12=0,"Encaissé",IF(L12&gt;0,"Trop-perçu","Partiel/En retard"))</f>
        <v/>
      </c>
      <c r="P12" s="11" t="inlineStr">
        <is>
          <t>Encaissement partiel, écart 80 €.</t>
        </is>
      </c>
    </row>
    <row r="13">
      <c r="A13" s="12" t="inlineStr">
        <is>
          <t>Q-2026-010</t>
        </is>
      </c>
      <c r="B13" s="34" t="n">
        <v>46213</v>
      </c>
      <c r="C13" s="12" t="inlineStr">
        <is>
          <t>Juillet 2026</t>
        </is>
      </c>
      <c r="D13" s="12" t="inlineStr">
        <is>
          <t>Julien Moreau</t>
        </is>
      </c>
      <c r="E13" s="14" t="inlineStr">
        <is>
          <t>8 avenue Victor Hugo 75116 Paris</t>
        </is>
      </c>
      <c r="F13" s="12" t="inlineStr">
        <is>
          <t>Paris</t>
        </is>
      </c>
      <c r="G13" s="12" t="inlineStr">
        <is>
          <t>Meublé</t>
        </is>
      </c>
      <c r="H13" s="32" t="n">
        <v>950</v>
      </c>
      <c r="I13" s="32" t="n">
        <v>120</v>
      </c>
      <c r="J13" s="33">
        <f>H13+I13</f>
        <v/>
      </c>
      <c r="K13" s="32" t="n">
        <v>1070</v>
      </c>
      <c r="L13" s="33">
        <f>K13-J13</f>
        <v/>
      </c>
      <c r="M13" s="9" t="inlineStr">
        <is>
          <t>Prélèvement</t>
        </is>
      </c>
      <c r="N13" s="9" t="inlineStr">
        <is>
          <t>PRLV-0010</t>
        </is>
      </c>
      <c r="O13" s="10">
        <f>IF(L13=0,"Encaissé",IF(L13&gt;0,"Trop-perçu","Partiel/En retard"))</f>
        <v/>
      </c>
      <c r="P13" s="11" t="inlineStr">
        <is>
          <t>Encaissement complet.</t>
        </is>
      </c>
    </row>
    <row r="14">
      <c r="A14" s="15" t="n"/>
      <c r="B14" s="15" t="n"/>
      <c r="C14" s="15" t="n"/>
      <c r="D14" s="15" t="inlineStr">
        <is>
          <t>TOTAUX</t>
        </is>
      </c>
      <c r="E14" s="15" t="n"/>
      <c r="F14" s="15" t="n"/>
      <c r="G14" s="15" t="n"/>
      <c r="H14" s="35">
        <f>SUM(H4:H13)</f>
        <v/>
      </c>
      <c r="I14" s="35">
        <f>SUM(I4:I13)</f>
        <v/>
      </c>
      <c r="J14" s="35">
        <f>SUM(J4:J13)</f>
        <v/>
      </c>
      <c r="K14" s="35">
        <f>SUM(K4:K13)</f>
        <v/>
      </c>
      <c r="L14" s="35">
        <f>SUM(L4:L13)</f>
        <v/>
      </c>
      <c r="M14" s="15" t="n"/>
      <c r="N14" s="15" t="n"/>
      <c r="O14" s="15" t="n"/>
      <c r="P14" s="15" t="n"/>
    </row>
  </sheetData>
  <mergeCells count="2">
    <mergeCell ref="A1:P1"/>
    <mergeCell ref="A2:P2"/>
  </mergeCells>
  <conditionalFormatting sqref="L4:L13">
    <cfRule type="expression" priority="1" dxfId="0" stopIfTrue="1">
      <formula>L4&gt;0</formula>
    </cfRule>
    <cfRule type="expression" priority="2" dxfId="1" stopIfTrue="1">
      <formula>L4&lt;0</formula>
    </cfRule>
  </conditionalFormatting>
  <conditionalFormatting sqref="O4:O13">
    <cfRule type="expression" priority="3" dxfId="1" stopIfTrue="1">
      <formula>O4="Partiel/En retard"</formula>
    </cfRule>
    <cfRule type="expression" priority="4" dxfId="0" stopIfTrue="1">
      <formula>O4="Trop-perçu"</formula>
    </cfRule>
  </conditionalFormatting>
  <dataValidations count="3">
    <dataValidation sqref="D4:D13" showErrorMessage="1" showInputMessage="1" allowBlank="1" type="list">
      <formula1>=Référentiels!$A$2:$A$9</formula1>
    </dataValidation>
    <dataValidation sqref="G4:G13" showErrorMessage="1" showInputMessage="1" allowBlank="1" type="list">
      <formula1>=Référentiels!$E$2:$E$3</formula1>
    </dataValidation>
    <dataValidation sqref="M4:M13" showErrorMessage="1" showInputMessage="1" allowBlank="1" type="list">
      <formula1>=Référentiels!$C$2:$C$5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18" customWidth="1" min="3" max="3"/>
    <col width="20" customWidth="1" min="4" max="4"/>
    <col width="16" customWidth="1" min="5" max="5"/>
  </cols>
  <sheetData>
    <row r="1">
      <c r="A1" s="3" t="inlineStr">
        <is>
          <t>Locataires</t>
        </is>
      </c>
      <c r="B1" s="3" t="inlineStr">
        <is>
          <t>Adresses des biens</t>
        </is>
      </c>
      <c r="C1" s="3" t="inlineStr">
        <is>
          <t>Modes de paiement</t>
        </is>
      </c>
      <c r="D1" s="3" t="inlineStr">
        <is>
          <t>Statuts</t>
        </is>
      </c>
      <c r="E1" s="3" t="inlineStr">
        <is>
          <t>Types de location</t>
        </is>
      </c>
    </row>
    <row r="2">
      <c r="A2" s="17" t="inlineStr">
        <is>
          <t>Camille Durand</t>
        </is>
      </c>
      <c r="B2" s="17" t="inlineStr">
        <is>
          <t>12 rue de la République 69002 Lyon</t>
        </is>
      </c>
      <c r="C2" s="17" t="inlineStr">
        <is>
          <t>Virement</t>
        </is>
      </c>
      <c r="D2" s="17" t="inlineStr">
        <is>
          <t>Encaissé</t>
        </is>
      </c>
      <c r="E2" s="17" t="inlineStr">
        <is>
          <t>Nu</t>
        </is>
      </c>
    </row>
    <row r="3">
      <c r="A3" s="18" t="inlineStr">
        <is>
          <t>Julien Moreau</t>
        </is>
      </c>
      <c r="B3" s="18" t="inlineStr">
        <is>
          <t>8 avenue Victor Hugo 75116 Paris</t>
        </is>
      </c>
      <c r="C3" s="18" t="inlineStr">
        <is>
          <t>Chèque</t>
        </is>
      </c>
      <c r="D3" s="18" t="inlineStr">
        <is>
          <t>Trop-perçu</t>
        </is>
      </c>
      <c r="E3" s="18" t="inlineStr">
        <is>
          <t>Meublé</t>
        </is>
      </c>
    </row>
    <row r="4">
      <c r="A4" s="17" t="inlineStr">
        <is>
          <t>Sophie Lefèvre</t>
        </is>
      </c>
      <c r="B4" s="17" t="inlineStr">
        <is>
          <t>24 cours Gambetta 33000 Bordeaux</t>
        </is>
      </c>
      <c r="C4" s="17" t="inlineStr">
        <is>
          <t>Prélèvement</t>
        </is>
      </c>
      <c r="D4" s="17" t="inlineStr">
        <is>
          <t>Partiel/En retard</t>
        </is>
      </c>
      <c r="E4" s="17" t="inlineStr"/>
    </row>
    <row r="5">
      <c r="A5" s="18" t="inlineStr">
        <is>
          <t>Thomas Bernard</t>
        </is>
      </c>
      <c r="B5" s="18" t="inlineStr">
        <is>
          <t>15 allée Jean Jaurès 31000 Toulouse</t>
        </is>
      </c>
      <c r="C5" s="18" t="inlineStr">
        <is>
          <t>Espèces</t>
        </is>
      </c>
      <c r="D5" s="18" t="inlineStr"/>
      <c r="E5" s="18" t="inlineStr"/>
    </row>
    <row r="6">
      <c r="A6" s="17" t="inlineStr">
        <is>
          <t>Léa Martin</t>
        </is>
      </c>
      <c r="B6" s="17" t="inlineStr">
        <is>
          <t>5 rue des Lilas 44000 Nantes</t>
        </is>
      </c>
      <c r="C6" s="17" t="inlineStr"/>
      <c r="D6" s="17" t="inlineStr"/>
      <c r="E6" s="17" t="inlineStr"/>
    </row>
    <row r="7">
      <c r="A7" s="18" t="inlineStr">
        <is>
          <t>Nicolas Petit</t>
        </is>
      </c>
      <c r="B7" s="18" t="inlineStr">
        <is>
          <t>10 rue Nationale 59000 Lille</t>
        </is>
      </c>
      <c r="C7" s="18" t="inlineStr"/>
      <c r="D7" s="18" t="inlineStr"/>
      <c r="E7" s="18" t="inlineStr"/>
    </row>
    <row r="8">
      <c r="A8" s="17" t="inlineStr">
        <is>
          <t>Émilie Rousseau</t>
        </is>
      </c>
      <c r="B8" s="17" t="inlineStr">
        <is>
          <t>22 rue Saint-Ferréol 13001 Marseille</t>
        </is>
      </c>
      <c r="C8" s="17" t="inlineStr"/>
      <c r="D8" s="17" t="inlineStr"/>
      <c r="E8" s="17" t="inlineStr"/>
    </row>
    <row r="9">
      <c r="A9" s="18" t="inlineStr">
        <is>
          <t>Antoine Garcia</t>
        </is>
      </c>
      <c r="B9" s="18" t="inlineStr">
        <is>
          <t>6 place Kléber 67000 Strasbourg</t>
        </is>
      </c>
      <c r="C9" s="18" t="inlineStr"/>
      <c r="D9" s="18" t="inlineStr"/>
      <c r="E9" s="1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  <col width="16" customWidth="1" min="5" max="5"/>
    <col width="16" customWidth="1" min="6" max="6"/>
    <col width="12" customWidth="1" min="7" max="7"/>
  </cols>
  <sheetData>
    <row r="1" ht="24" customHeight="1">
      <c r="A1" s="1" t="inlineStr">
        <is>
          <t>SYNTHÈSE DES ENCAISSEMENTS — TABLEAU DE BORD 2026</t>
        </is>
      </c>
    </row>
    <row r="2"/>
    <row r="3">
      <c r="A3" s="19" t="inlineStr">
        <is>
          <t>Total loyers attendus (€)</t>
        </is>
      </c>
      <c r="B3" s="36">
        <f>SUM(Journal_Encaissements!J4:J13)</f>
        <v/>
      </c>
      <c r="D3" s="3" t="inlineStr">
        <is>
          <t>Mois</t>
        </is>
      </c>
      <c r="E3" s="3" t="inlineStr">
        <is>
          <t>Loyers attendus (€)</t>
        </is>
      </c>
      <c r="F3" s="3" t="inlineStr">
        <is>
          <t>Encaissé (€)</t>
        </is>
      </c>
      <c r="G3" s="3" t="inlineStr">
        <is>
          <t>Taux (%)</t>
        </is>
      </c>
    </row>
    <row r="4">
      <c r="A4" s="19" t="inlineStr">
        <is>
          <t>Total encaissé (€)</t>
        </is>
      </c>
      <c r="B4" s="36">
        <f>SUM(Journal_Encaissements!K4:K13)</f>
        <v/>
      </c>
      <c r="D4" s="17" t="inlineStr">
        <is>
          <t>Janvier 2026</t>
        </is>
      </c>
      <c r="E4" s="37">
        <f>SUMIF(Journal_Encaissements!C4:C13,D4,Journal_Encaissements!J4:J13)</f>
        <v/>
      </c>
      <c r="F4" s="37">
        <f>SUMIF(Journal_Encaissements!C4:C13,D4,Journal_Encaissements!K4:K13)</f>
        <v/>
      </c>
      <c r="G4" s="22">
        <f>IFERROR(F4/E4,0)</f>
        <v/>
      </c>
    </row>
    <row r="5">
      <c r="A5" s="19" t="inlineStr">
        <is>
          <t>Taux d'encaissement (%)</t>
        </is>
      </c>
      <c r="B5" s="23">
        <f>IFERROR(B4/B3,0)</f>
        <v/>
      </c>
      <c r="D5" s="18" t="inlineStr">
        <is>
          <t>Février 2026</t>
        </is>
      </c>
      <c r="E5" s="36">
        <f>SUMIF(Journal_Encaissements!C4:C13,D5,Journal_Encaissements!J4:J13)</f>
        <v/>
      </c>
      <c r="F5" s="36">
        <f>SUMIF(Journal_Encaissements!C4:C13,D5,Journal_Encaissements!K4:K13)</f>
        <v/>
      </c>
      <c r="G5" s="24">
        <f>IFERROR(F5/E5,0)</f>
        <v/>
      </c>
    </row>
    <row r="6">
      <c r="A6" s="19" t="inlineStr">
        <is>
          <t>Nombre de quittances</t>
        </is>
      </c>
      <c r="B6" s="18">
        <f>COUNTA(Journal_Encaissements!A4:A13)</f>
        <v/>
      </c>
      <c r="D6" s="17" t="inlineStr">
        <is>
          <t>Mars 2026</t>
        </is>
      </c>
      <c r="E6" s="37">
        <f>SUMIF(Journal_Encaissements!C4:C13,D6,Journal_Encaissements!J4:J13)</f>
        <v/>
      </c>
      <c r="F6" s="37">
        <f>SUMIF(Journal_Encaissements!C4:C13,D6,Journal_Encaissements!K4:K13)</f>
        <v/>
      </c>
      <c r="G6" s="22">
        <f>IFERROR(F6/E6,0)</f>
        <v/>
      </c>
    </row>
    <row r="7">
      <c r="A7" s="19" t="inlineStr">
        <is>
          <t>Nombre d'impayés (partiel/retard)</t>
        </is>
      </c>
      <c r="B7" s="18">
        <f>COUNTIF(Journal_Encaissements!O4:O13,"Partiel/En retard")</f>
        <v/>
      </c>
      <c r="D7" s="18" t="inlineStr">
        <is>
          <t>Avril 2026</t>
        </is>
      </c>
      <c r="E7" s="36">
        <f>SUMIF(Journal_Encaissements!C4:C13,D7,Journal_Encaissements!J4:J13)</f>
        <v/>
      </c>
      <c r="F7" s="36">
        <f>SUMIF(Journal_Encaissements!C4:C13,D7,Journal_Encaissements!K4:K13)</f>
        <v/>
      </c>
      <c r="G7" s="24">
        <f>IFERROR(F7/E7,0)</f>
        <v/>
      </c>
    </row>
    <row r="8">
      <c r="A8" s="19" t="inlineStr">
        <is>
          <t>Montant total des écarts (€)</t>
        </is>
      </c>
      <c r="B8" s="36">
        <f>SUM(Journal_Encaissements!L4:L13)</f>
        <v/>
      </c>
      <c r="D8" s="17" t="inlineStr">
        <is>
          <t>Mai 2026</t>
        </is>
      </c>
      <c r="E8" s="37">
        <f>SUMIF(Journal_Encaissements!C4:C13,D8,Journal_Encaissements!J4:J13)</f>
        <v/>
      </c>
      <c r="F8" s="37">
        <f>SUMIF(Journal_Encaissements!C4:C13,D8,Journal_Encaissements!K4:K13)</f>
        <v/>
      </c>
      <c r="G8" s="22">
        <f>IFERROR(F8/E8,0)</f>
        <v/>
      </c>
    </row>
    <row r="9">
      <c r="A9" s="19" t="inlineStr">
        <is>
          <t>Statut global</t>
        </is>
      </c>
      <c r="B9" s="18">
        <f>IF(B5&gt;=1,"OK","À relancer")</f>
        <v/>
      </c>
      <c r="D9" s="18" t="inlineStr">
        <is>
          <t>Juin 2026</t>
        </is>
      </c>
      <c r="E9" s="36">
        <f>SUMIF(Journal_Encaissements!C4:C13,D9,Journal_Encaissements!J4:J13)</f>
        <v/>
      </c>
      <c r="F9" s="36">
        <f>SUMIF(Journal_Encaissements!C4:C13,D9,Journal_Encaissements!K4:K13)</f>
        <v/>
      </c>
      <c r="G9" s="24">
        <f>IFERROR(F9/E9,0)</f>
        <v/>
      </c>
    </row>
    <row r="10">
      <c r="D10" s="17" t="inlineStr">
        <is>
          <t>Juillet 2026</t>
        </is>
      </c>
      <c r="E10" s="37">
        <f>SUMIF(Journal_Encaissements!C4:C13,D10,Journal_Encaissements!J4:J13)</f>
        <v/>
      </c>
      <c r="F10" s="37">
        <f>SUMIF(Journal_Encaissements!C4:C13,D10,Journal_Encaissements!K4:K13)</f>
        <v/>
      </c>
      <c r="G10" s="22">
        <f>IFERROR(F10/E10,0)</f>
        <v/>
      </c>
    </row>
    <row r="11">
      <c r="A11" s="25" t="inlineStr">
        <is>
          <t>Répartition par mode de paiement</t>
        </is>
      </c>
    </row>
    <row r="12">
      <c r="A12" s="17" t="inlineStr">
        <is>
          <t>Virement</t>
        </is>
      </c>
      <c r="B12" s="26">
        <f>COUNTIF(Journal_Encaissements!M4:M13,A12)</f>
        <v/>
      </c>
    </row>
    <row r="13">
      <c r="A13" s="18" t="inlineStr">
        <is>
          <t>Chèque</t>
        </is>
      </c>
      <c r="B13" s="26">
        <f>COUNTIF(Journal_Encaissements!M4:M13,A13)</f>
        <v/>
      </c>
    </row>
    <row r="14">
      <c r="A14" s="17" t="inlineStr">
        <is>
          <t>Prélèvement</t>
        </is>
      </c>
      <c r="B14" s="26">
        <f>COUNTIF(Journal_Encaissements!M4:M13,A14)</f>
        <v/>
      </c>
    </row>
    <row r="15">
      <c r="A15" s="18" t="inlineStr">
        <is>
          <t>Espèces</t>
        </is>
      </c>
      <c r="B15" s="26">
        <f>COUNTIF(Journal_Encaissements!M4:M13,A15)</f>
        <v/>
      </c>
    </row>
    <row r="16"/>
    <row r="17">
      <c r="A17" s="25" t="inlineStr">
        <is>
          <t>Recherche par locataire</t>
        </is>
      </c>
    </row>
    <row r="18">
      <c r="A18" s="26" t="inlineStr">
        <is>
          <t>Nom du locataire</t>
        </is>
      </c>
      <c r="B18" s="27" t="inlineStr">
        <is>
          <t>Camille Durand</t>
        </is>
      </c>
    </row>
    <row r="19">
      <c r="A19" s="26" t="inlineStr">
        <is>
          <t>Dernier montant encaissé (€)</t>
        </is>
      </c>
      <c r="B19" s="38">
        <f>IFERROR(VLOOKUP(B18,Journal_Encaissements!D4:K13,8,FALSE),"Non trouvé")</f>
        <v/>
      </c>
    </row>
  </sheetData>
  <mergeCells count="3">
    <mergeCell ref="A1:F1"/>
    <mergeCell ref="A11:B11"/>
    <mergeCell ref="A17:B1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</cols>
  <sheetData>
    <row r="1" ht="24" customHeight="1">
      <c r="A1" s="1" t="inlineStr">
        <is>
          <t>MODE D'EMPLOI — JOURNAL DES ENCAISSEMENTS DE LOYERS</t>
        </is>
      </c>
    </row>
    <row r="2"/>
    <row r="3">
      <c r="A3" s="29" t="inlineStr">
        <is>
          <t>1. Comment saisir un encaissement</t>
        </is>
      </c>
    </row>
    <row r="4" ht="30" customHeight="1">
      <c r="A4" s="30" t="inlineStr">
        <is>
          <t>Renseignez une nouvelle ligne dans l'onglet Journal_Encaissements : ID quittance, date d'encaissement, période de loyer concernée, nom du locataire (liste déroulante), adresse du bien, ville, type de location (Nu/Meublé), loyer mensuel et charges. Le total attendu se calcule automatiquement.</t>
        </is>
      </c>
    </row>
    <row r="5" ht="30" customHeight="1">
      <c r="A5" s="30" t="inlineStr">
        <is>
          <t>Saisissez ensuite le montant réellement encaissé, le mode de paiement (liste déroulante) et la référence du virement ou du chèque. L'écart et le statut se mettent à jour automatiquement.</t>
        </is>
      </c>
    </row>
    <row r="6">
      <c r="A6" s="29" t="inlineStr">
        <is>
          <t>2. Signification des statuts</t>
        </is>
      </c>
    </row>
    <row r="7" ht="30" customHeight="1">
      <c r="A7" s="30" t="inlineStr">
        <is>
          <t>Encaissé : l'écart est nul, le loyer et les charges ont été payés intégralement.</t>
        </is>
      </c>
    </row>
    <row r="8" ht="30" customHeight="1">
      <c r="A8" s="30" t="inlineStr">
        <is>
          <t>Trop-perçu : le montant encaissé est supérieur au total attendu, une régularisation est à prévoir au mois suivant.</t>
        </is>
      </c>
    </row>
    <row r="9" ht="30" customHeight="1">
      <c r="A9" s="30" t="inlineStr">
        <is>
          <t>Partiel/En retard : le montant encaissé est inférieur au total attendu, une relance doit être engagée auprès du locataire.</t>
        </is>
      </c>
    </row>
    <row r="10">
      <c r="A10" s="29" t="inlineStr">
        <is>
          <t>3. Rappel juridique</t>
        </is>
      </c>
    </row>
    <row r="11" ht="30" customHeight="1">
      <c r="A11" s="30" t="inlineStr">
        <is>
          <t>Les baux d'habitation nue ou meublée relèvent de la loi n° 89-462 du 6 juillet 1989 qui fixe les obligations réciproques du bailleur et du locataire.</t>
        </is>
      </c>
    </row>
    <row r="12" ht="30" customHeight="1">
      <c r="A12" s="30" t="inlineStr">
        <is>
          <t>Les charges récupérables sont listées par le décret n° 87-713 ; seules les charges liées à l'usage du logement peuvent être refacturées au locataire.</t>
        </is>
      </c>
    </row>
    <row r="13" ht="30" customHeight="1">
      <c r="A13" s="30" t="inlineStr">
        <is>
          <t>Le dépôt de garantie est plafonné à un mois de loyer hors charges en location nue et à deux mois en location meublée.</t>
        </is>
      </c>
    </row>
    <row r="14" ht="30" customHeight="1">
      <c r="A14" s="30" t="inlineStr">
        <is>
          <t>La révision annuelle du loyer s'effectue selon l'Indice de Référence des Loyers (IRL) publié par l'INSEE, si le bail le prévoit.</t>
        </is>
      </c>
    </row>
    <row r="15">
      <c r="A15" s="29" t="inlineStr">
        <is>
          <t>4. Conseils de suivi</t>
        </is>
      </c>
    </row>
    <row r="16" ht="30" customHeight="1">
      <c r="A16" s="30" t="inlineStr">
        <is>
          <t>Effectuez un rapprochement bancaire mensuel entre les encaissements du journal et les relevés de compte du bailleur.</t>
        </is>
      </c>
    </row>
    <row r="17" ht="30" customHeight="1">
      <c r="A17" s="30" t="inlineStr">
        <is>
          <t>Relancez sans délai tout locataire présentant un statut Partiel/En retard, par écrit puis par mise en demeure si nécessaire.</t>
        </is>
      </c>
    </row>
    <row r="18" ht="30" customHeight="1">
      <c r="A18" s="30" t="inlineStr">
        <is>
          <t>Vérifiez la cohérence des références de virement/chèque afin d'éviter toute erreur d'affectation entre locataires.</t>
        </is>
      </c>
    </row>
    <row r="19" ht="30" customHeight="1">
      <c r="A19" s="30" t="inlineStr">
        <is>
          <t>Consultez l'onglet Synthèse chaque fin de mois pour piloter le taux d'encaissement global et anticiper les impayés.</t>
        </is>
      </c>
    </row>
  </sheetData>
  <mergeCells count="18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2026-07-13T04:57:01Z</dcterms:created>
  <dcterms:modified xmlns:dcterms="http://purl.org/dc/terms/" xmlns:xsi="http://www.w3.org/2001/XMLSchema-instance" xsi:type="dcterms:W3CDTF">2026-07-13T04:57:01Z</dcterms:modified>
</cp:coreProperties>
</file>