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lan Comptable" sheetId="1" state="visible" r:id="rId1"/>
    <sheet xmlns:r="http://schemas.openxmlformats.org/officeDocument/2006/relationships" name="Suivi Budgétaire" sheetId="2" state="visible" r:id="rId2"/>
    <sheet xmlns:r="http://schemas.openxmlformats.org/officeDocument/2006/relationships" name="Synthèse"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2">
    <numFmt numFmtId="164" formatCode="# ##0,00 €"/>
    <numFmt numFmtId="165" formatCode="0,0%"/>
  </numFmts>
  <fonts count="6">
    <font>
      <name val="Calibri"/>
      <family val="2"/>
      <color theme="1"/>
      <sz val="11"/>
      <scheme val="minor"/>
    </font>
    <font>
      <name val="Calibri"/>
      <b val="1"/>
      <color rgb="000F766E"/>
      <sz val="16"/>
    </font>
    <font>
      <name val="Calibri"/>
      <b val="1"/>
      <sz val="10.5"/>
    </font>
    <font>
      <name val="Calibri"/>
      <sz val="10.5"/>
    </font>
    <font>
      <name val="Calibri"/>
      <b val="1"/>
      <color rgb="00FFFFFF"/>
      <sz val="11"/>
    </font>
    <font>
      <name val="Calibri"/>
      <b val="1"/>
      <color rgb="00FFFFFF"/>
      <sz val="10.5"/>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
      <patternFill patternType="solid">
        <fgColor rgb="00FFFBEB"/>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6">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3" fillId="0" borderId="0" pivotButton="0" quotePrefix="0" xfId="0"/>
    <xf numFmtId="0" fontId="4" fillId="2" borderId="1" applyAlignment="1" pivotButton="0" quotePrefix="0" xfId="0">
      <alignment horizontal="center" vertical="center" wrapText="1"/>
    </xf>
    <xf numFmtId="0" fontId="3" fillId="3" borderId="1" applyAlignment="1" pivotButton="0" quotePrefix="0" xfId="0">
      <alignment horizontal="center" vertical="center" wrapText="1"/>
    </xf>
    <xf numFmtId="0" fontId="3" fillId="3" borderId="1" applyAlignment="1" pivotButton="0" quotePrefix="0" xfId="0">
      <alignment horizontal="left" vertical="center" wrapText="1"/>
    </xf>
    <xf numFmtId="164" fontId="3" fillId="3" borderId="1" applyAlignment="1" pivotButton="0" quotePrefix="0" xfId="0">
      <alignment horizontal="center" vertical="center" wrapText="1"/>
    </xf>
    <xf numFmtId="165"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4" borderId="1" applyAlignment="1" pivotButton="0" quotePrefix="0" xfId="0">
      <alignment horizontal="left" vertical="center" wrapText="1"/>
    </xf>
    <xf numFmtId="164" fontId="3" fillId="4" borderId="1" applyAlignment="1" pivotButton="0" quotePrefix="0" xfId="0">
      <alignment horizontal="center" vertical="center" wrapText="1"/>
    </xf>
    <xf numFmtId="165" fontId="3" fillId="4" borderId="1" applyAlignment="1" pivotButton="0" quotePrefix="0" xfId="0">
      <alignment horizontal="center" vertical="center" wrapText="1"/>
    </xf>
    <xf numFmtId="0" fontId="5" fillId="5" borderId="1" applyAlignment="1" pivotButton="0" quotePrefix="0" xfId="0">
      <alignment horizontal="center" vertical="center" wrapText="1"/>
    </xf>
    <xf numFmtId="164" fontId="5" fillId="5" borderId="1" applyAlignment="1" pivotButton="0" quotePrefix="0" xfId="0">
      <alignment horizontal="center" vertical="center" wrapText="1"/>
    </xf>
    <xf numFmtId="165" fontId="5" fillId="5" borderId="1" applyAlignment="1" pivotButton="0" quotePrefix="0" xfId="0">
      <alignment horizontal="center" vertical="center" wrapText="1"/>
    </xf>
    <xf numFmtId="0" fontId="3" fillId="6" borderId="1" applyAlignment="1" pivotButton="0" quotePrefix="0" xfId="0">
      <alignment horizontal="center" vertical="center" wrapText="1"/>
    </xf>
    <xf numFmtId="164" fontId="3" fillId="6" borderId="1" applyAlignment="1" pivotButton="0" quotePrefix="0" xfId="0">
      <alignment horizontal="center" vertical="center" wrapText="1"/>
    </xf>
    <xf numFmtId="0" fontId="4" fillId="5" borderId="0" applyAlignment="1" pivotButton="0" quotePrefix="0" xfId="0">
      <alignment horizontal="center" vertical="center" wrapText="1"/>
    </xf>
    <xf numFmtId="0" fontId="0" fillId="5" borderId="0" pivotButton="0" quotePrefix="0" xfId="0"/>
    <xf numFmtId="0" fontId="2" fillId="3" borderId="1" pivotButton="0" quotePrefix="0" xfId="0"/>
    <xf numFmtId="164" fontId="2" fillId="0" borderId="1" applyAlignment="1" pivotButton="0" quotePrefix="0" xfId="0">
      <alignment horizontal="center" vertical="center" wrapText="1"/>
    </xf>
    <xf numFmtId="165" fontId="2" fillId="0" borderId="1" applyAlignment="1" pivotButton="0" quotePrefix="0" xfId="0">
      <alignment horizontal="center" vertical="center" wrapText="1"/>
    </xf>
    <xf numFmtId="1" fontId="2" fillId="0" borderId="1" applyAlignment="1" pivotButton="0" quotePrefix="0" xfId="0">
      <alignment horizontal="center" vertical="center" wrapText="1"/>
    </xf>
    <xf numFmtId="0" fontId="4" fillId="5" borderId="0" pivotButton="0" quotePrefix="0" xfId="0"/>
    <xf numFmtId="0" fontId="3" fillId="0" borderId="1" applyAlignment="1" pivotButton="0" quotePrefix="0" xfId="0">
      <alignment horizontal="left" vertical="center" wrapText="1"/>
    </xf>
  </cellXfs>
  <cellStyles count="1">
    <cellStyle name="Normal" xfId="0" builtinId="0" hidden="0"/>
  </cellStyles>
  <dxfs count="2">
    <dxf>
      <font>
        <b val="1"/>
        <color rgb="00FFFFFF"/>
      </font>
      <fill>
        <patternFill patternType="solid">
          <fgColor rgb="00DC2626"/>
        </patternFill>
      </fill>
    </dxf>
    <dxf>
      <font>
        <b val="1"/>
        <color rgb="00FFFFFF"/>
      </font>
      <fill>
        <patternFill patternType="solid">
          <fgColor rgb="0022C55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Budget vs Réalisé par compte</a:t>
            </a:r>
          </a:p>
        </rich>
      </tx>
    </title>
    <plotArea>
      <barChart>
        <barDir val="col"/>
        <grouping val="clustered"/>
        <ser>
          <idx val="0"/>
          <order val="0"/>
          <tx>
            <strRef>
              <f>'Synthèse'!B12</f>
            </strRef>
          </tx>
          <spPr>
            <a:solidFill xmlns:a="http://schemas.openxmlformats.org/drawingml/2006/main">
              <a:srgbClr val="0F766E"/>
            </a:solidFill>
            <a:ln xmlns:a="http://schemas.openxmlformats.org/drawingml/2006/main">
              <a:prstDash val="solid"/>
            </a:ln>
          </spPr>
          <cat>
            <numRef>
              <f>'Synthèse'!$A$13:$A$22</f>
            </numRef>
          </cat>
          <val>
            <numRef>
              <f>'Synthèse'!$B$13:$B$22</f>
            </numRef>
          </val>
        </ser>
        <ser>
          <idx val="1"/>
          <order val="1"/>
          <tx>
            <strRef>
              <f>'Synthèse'!C12</f>
            </strRef>
          </tx>
          <spPr>
            <a:solidFill xmlns:a="http://schemas.openxmlformats.org/drawingml/2006/main">
              <a:srgbClr val="22C55E"/>
            </a:solidFill>
            <a:ln xmlns:a="http://schemas.openxmlformats.org/drawingml/2006/main">
              <a:prstDash val="solid"/>
            </a:ln>
          </spPr>
          <cat>
            <numRef>
              <f>'Synthèse'!$A$13:$A$22</f>
            </numRef>
          </cat>
          <val>
            <numRef>
              <f>'Synthèse'!$C$13:$C$22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N° Compte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budget par classe</a:t>
            </a:r>
          </a:p>
        </rich>
      </tx>
    </title>
    <plotArea>
      <pieChart>
        <varyColors val="1"/>
        <ser>
          <idx val="0"/>
          <order val="0"/>
          <tx>
            <strRef>
              <f>'Synthèse'!F12</f>
            </strRef>
          </tx>
          <spPr>
            <a:ln xmlns:a="http://schemas.openxmlformats.org/drawingml/2006/main">
              <a:prstDash val="solid"/>
            </a:ln>
          </spPr>
          <cat>
            <numRef>
              <f>'Synthèse'!$E$13:$E$17</f>
            </numRef>
          </cat>
          <val>
            <numRef>
              <f>'Synthèse'!$F$13:$F$17</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24</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24</row>
      <rowOff>0</rowOff>
    </from>
    <ext cx="648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I17"/>
  <sheetViews>
    <sheetView workbookViewId="0">
      <pane ySplit="6" topLeftCell="A7" activePane="bottomLeft" state="frozen"/>
      <selection pane="bottomLeft" activeCell="A1" sqref="A1"/>
    </sheetView>
  </sheetViews>
  <sheetFormatPr baseColWidth="8" defaultRowHeight="15"/>
  <cols>
    <col width="12" customWidth="1" min="1" max="1"/>
    <col width="22" customWidth="1" min="2" max="2"/>
    <col width="32" customWidth="1" min="3" max="3"/>
    <col width="16" customWidth="1" min="4" max="4"/>
    <col width="12" customWidth="1" min="5" max="5"/>
    <col width="18" customWidth="1" min="6" max="6"/>
    <col width="20" customWidth="1" min="7" max="7"/>
    <col width="14" customWidth="1" min="8" max="8"/>
    <col width="12" customWidth="1" min="9" max="9"/>
  </cols>
  <sheetData>
    <row r="1" ht="26" customHeight="1">
      <c r="A1" s="1" t="inlineStr">
        <is>
          <t>PLAN COMPTABLE DE COPROPRIÉTÉ SIMPLIFIÉ - Résidence Les Tilleuls</t>
        </is>
      </c>
    </row>
    <row r="2">
      <c r="A2" s="2" t="inlineStr">
        <is>
          <t>Syndic :</t>
        </is>
      </c>
      <c r="B2" s="3" t="inlineStr">
        <is>
          <t>Cabinet Rousseau Immobilier - SIRET 48923671400037</t>
        </is>
      </c>
    </row>
    <row r="3">
      <c r="A3" s="2" t="inlineStr">
        <is>
          <t>Adresse immeuble :</t>
        </is>
      </c>
      <c r="B3" s="3" t="inlineStr">
        <is>
          <t>12 rue de la République, 69002 Lyon</t>
        </is>
      </c>
    </row>
    <row r="4">
      <c r="A4" s="2" t="inlineStr">
        <is>
          <t>Exercice comptable :</t>
        </is>
      </c>
      <c r="B4" s="3" t="inlineStr">
        <is>
          <t>01/01/2026 au 31/12/2026</t>
        </is>
      </c>
    </row>
    <row r="5"/>
    <row r="6" ht="32" customHeight="1">
      <c r="A6" s="4" t="inlineStr">
        <is>
          <t>N° Compte</t>
        </is>
      </c>
      <c r="B6" s="4" t="inlineStr">
        <is>
          <t>Classe comptable</t>
        </is>
      </c>
      <c r="C6" s="4" t="inlineStr">
        <is>
          <t>Libellé du compte</t>
        </is>
      </c>
      <c r="D6" s="4" t="inlineStr">
        <is>
          <t>Nature</t>
        </is>
      </c>
      <c r="E6" s="4" t="inlineStr">
        <is>
          <t>Sens normal</t>
        </is>
      </c>
      <c r="F6" s="4" t="inlineStr">
        <is>
          <t>Budget annuel N (€)</t>
        </is>
      </c>
      <c r="G6" s="4" t="inlineStr">
        <is>
          <t>Solde au 30/06/2026 (€)</t>
        </is>
      </c>
      <c r="H6" s="4" t="inlineStr">
        <is>
          <t>Écart (€)</t>
        </is>
      </c>
      <c r="I6" s="4" t="inlineStr">
        <is>
          <t>% Réalisé</t>
        </is>
      </c>
    </row>
    <row r="7">
      <c r="A7" s="5" t="inlineStr">
        <is>
          <t>101000</t>
        </is>
      </c>
      <c r="B7" s="5" t="inlineStr">
        <is>
          <t>Classe 1 - Fonds propres</t>
        </is>
      </c>
      <c r="C7" s="6" t="inlineStr">
        <is>
          <t>Fonds de roulement</t>
        </is>
      </c>
      <c r="D7" s="5" t="inlineStr">
        <is>
          <t>Bilan - Passif</t>
        </is>
      </c>
      <c r="E7" s="5" t="inlineStr">
        <is>
          <t>Crédit</t>
        </is>
      </c>
      <c r="F7" s="7" t="n">
        <v>15000</v>
      </c>
      <c r="G7" s="7" t="n">
        <v>15000</v>
      </c>
      <c r="H7" s="7">
        <f>F7-G7</f>
        <v/>
      </c>
      <c r="I7" s="8">
        <f>IFERROR(G7/F7,0)</f>
        <v/>
      </c>
    </row>
    <row r="8">
      <c r="A8" s="9" t="inlineStr">
        <is>
          <t>105000</t>
        </is>
      </c>
      <c r="B8" s="9" t="inlineStr">
        <is>
          <t>Classe 1 - Fonds propres</t>
        </is>
      </c>
      <c r="C8" s="10" t="inlineStr">
        <is>
          <t>Fonds travaux (loi ALUR)</t>
        </is>
      </c>
      <c r="D8" s="9" t="inlineStr">
        <is>
          <t>Bilan - Passif</t>
        </is>
      </c>
      <c r="E8" s="9" t="inlineStr">
        <is>
          <t>Crédit</t>
        </is>
      </c>
      <c r="F8" s="11" t="n">
        <v>8000</v>
      </c>
      <c r="G8" s="11" t="n">
        <v>6500</v>
      </c>
      <c r="H8" s="11">
        <f>F8-G8</f>
        <v/>
      </c>
      <c r="I8" s="12">
        <f>IFERROR(G8/F8,0)</f>
        <v/>
      </c>
    </row>
    <row r="9">
      <c r="A9" s="5" t="inlineStr">
        <is>
          <t>401000</t>
        </is>
      </c>
      <c r="B9" s="5" t="inlineStr">
        <is>
          <t>Classe 4 - Tiers</t>
        </is>
      </c>
      <c r="C9" s="6" t="inlineStr">
        <is>
          <t>Fournisseurs</t>
        </is>
      </c>
      <c r="D9" s="5" t="inlineStr">
        <is>
          <t>Bilan - Passif</t>
        </is>
      </c>
      <c r="E9" s="5" t="inlineStr">
        <is>
          <t>Crédit</t>
        </is>
      </c>
      <c r="F9" s="7" t="n">
        <v>5000</v>
      </c>
      <c r="G9" s="7" t="n">
        <v>4200</v>
      </c>
      <c r="H9" s="7">
        <f>F9-G9</f>
        <v/>
      </c>
      <c r="I9" s="8">
        <f>IFERROR(G9/F9,0)</f>
        <v/>
      </c>
    </row>
    <row r="10">
      <c r="A10" s="9" t="inlineStr">
        <is>
          <t>450000</t>
        </is>
      </c>
      <c r="B10" s="9" t="inlineStr">
        <is>
          <t>Classe 4 - Tiers</t>
        </is>
      </c>
      <c r="C10" s="10" t="inlineStr">
        <is>
          <t>Copropriétaires - charges courantes</t>
        </is>
      </c>
      <c r="D10" s="9" t="inlineStr">
        <is>
          <t>Bilan - Actif</t>
        </is>
      </c>
      <c r="E10" s="9" t="inlineStr">
        <is>
          <t>Débit</t>
        </is>
      </c>
      <c r="F10" s="11" t="n">
        <v>3000</v>
      </c>
      <c r="G10" s="11" t="n">
        <v>2100</v>
      </c>
      <c r="H10" s="11">
        <f>F10-G10</f>
        <v/>
      </c>
      <c r="I10" s="12">
        <f>IFERROR(G10/F10,0)</f>
        <v/>
      </c>
    </row>
    <row r="11">
      <c r="A11" s="5" t="inlineStr">
        <is>
          <t>512000</t>
        </is>
      </c>
      <c r="B11" s="5" t="inlineStr">
        <is>
          <t>Classe 5 - Trésorerie</t>
        </is>
      </c>
      <c r="C11" s="6" t="inlineStr">
        <is>
          <t>Banque</t>
        </is>
      </c>
      <c r="D11" s="5" t="inlineStr">
        <is>
          <t>Bilan - Actif</t>
        </is>
      </c>
      <c r="E11" s="5" t="inlineStr">
        <is>
          <t>Débit</t>
        </is>
      </c>
      <c r="F11" s="7" t="n">
        <v>20000</v>
      </c>
      <c r="G11" s="7" t="n">
        <v>18700</v>
      </c>
      <c r="H11" s="7">
        <f>F11-G11</f>
        <v/>
      </c>
      <c r="I11" s="8">
        <f>IFERROR(G11/F11,0)</f>
        <v/>
      </c>
    </row>
    <row r="12">
      <c r="A12" s="9" t="inlineStr">
        <is>
          <t>601000</t>
        </is>
      </c>
      <c r="B12" s="9" t="inlineStr">
        <is>
          <t>Classe 6 - Charges</t>
        </is>
      </c>
      <c r="C12" s="10" t="inlineStr">
        <is>
          <t>Eau</t>
        </is>
      </c>
      <c r="D12" s="9" t="inlineStr">
        <is>
          <t>Charge</t>
        </is>
      </c>
      <c r="E12" s="9" t="inlineStr">
        <is>
          <t>Débit</t>
        </is>
      </c>
      <c r="F12" s="11" t="n">
        <v>2400</v>
      </c>
      <c r="G12" s="11" t="n">
        <v>1850</v>
      </c>
      <c r="H12" s="11">
        <f>F12-G12</f>
        <v/>
      </c>
      <c r="I12" s="12">
        <f>IFERROR(G12/F12,0)</f>
        <v/>
      </c>
    </row>
    <row r="13">
      <c r="A13" s="5" t="inlineStr">
        <is>
          <t>602000</t>
        </is>
      </c>
      <c r="B13" s="5" t="inlineStr">
        <is>
          <t>Classe 6 - Charges</t>
        </is>
      </c>
      <c r="C13" s="6" t="inlineStr">
        <is>
          <t>Électricité parties communes</t>
        </is>
      </c>
      <c r="D13" s="5" t="inlineStr">
        <is>
          <t>Charge</t>
        </is>
      </c>
      <c r="E13" s="5" t="inlineStr">
        <is>
          <t>Débit</t>
        </is>
      </c>
      <c r="F13" s="7" t="n">
        <v>1800</v>
      </c>
      <c r="G13" s="7" t="n">
        <v>1620</v>
      </c>
      <c r="H13" s="7">
        <f>F13-G13</f>
        <v/>
      </c>
      <c r="I13" s="8">
        <f>IFERROR(G13/F13,0)</f>
        <v/>
      </c>
    </row>
    <row r="14">
      <c r="A14" s="9" t="inlineStr">
        <is>
          <t>613000</t>
        </is>
      </c>
      <c r="B14" s="9" t="inlineStr">
        <is>
          <t>Classe 6 - Charges</t>
        </is>
      </c>
      <c r="C14" s="10" t="inlineStr">
        <is>
          <t>Honoraires syndic</t>
        </is>
      </c>
      <c r="D14" s="9" t="inlineStr">
        <is>
          <t>Charge</t>
        </is>
      </c>
      <c r="E14" s="9" t="inlineStr">
        <is>
          <t>Débit</t>
        </is>
      </c>
      <c r="F14" s="11" t="n">
        <v>4200</v>
      </c>
      <c r="G14" s="11" t="n">
        <v>4200</v>
      </c>
      <c r="H14" s="11">
        <f>F14-G14</f>
        <v/>
      </c>
      <c r="I14" s="12">
        <f>IFERROR(G14/F14,0)</f>
        <v/>
      </c>
    </row>
    <row r="15">
      <c r="A15" s="5" t="inlineStr">
        <is>
          <t>615000</t>
        </is>
      </c>
      <c r="B15" s="5" t="inlineStr">
        <is>
          <t>Classe 6 - Charges</t>
        </is>
      </c>
      <c r="C15" s="6" t="inlineStr">
        <is>
          <t>Travaux et réparations</t>
        </is>
      </c>
      <c r="D15" s="5" t="inlineStr">
        <is>
          <t>Charge</t>
        </is>
      </c>
      <c r="E15" s="5" t="inlineStr">
        <is>
          <t>Débit</t>
        </is>
      </c>
      <c r="F15" s="7" t="n">
        <v>12000</v>
      </c>
      <c r="G15" s="7" t="n">
        <v>9800</v>
      </c>
      <c r="H15" s="7">
        <f>F15-G15</f>
        <v/>
      </c>
      <c r="I15" s="8">
        <f>IFERROR(G15/F15,0)</f>
        <v/>
      </c>
    </row>
    <row r="16">
      <c r="A16" s="9" t="inlineStr">
        <is>
          <t>701000</t>
        </is>
      </c>
      <c r="B16" s="9" t="inlineStr">
        <is>
          <t>Classe 7 - Produits</t>
        </is>
      </c>
      <c r="C16" s="10" t="inlineStr">
        <is>
          <t>Appels de fonds courants</t>
        </is>
      </c>
      <c r="D16" s="9" t="inlineStr">
        <is>
          <t>Produit</t>
        </is>
      </c>
      <c r="E16" s="9" t="inlineStr">
        <is>
          <t>Crédit</t>
        </is>
      </c>
      <c r="F16" s="11" t="n">
        <v>24000</v>
      </c>
      <c r="G16" s="11" t="n">
        <v>22500</v>
      </c>
      <c r="H16" s="11">
        <f>F16-G16</f>
        <v/>
      </c>
      <c r="I16" s="12">
        <f>IFERROR(G16/F16,0)</f>
        <v/>
      </c>
    </row>
    <row r="17">
      <c r="A17" s="13" t="n"/>
      <c r="B17" s="13" t="n"/>
      <c r="C17" s="13" t="inlineStr">
        <is>
          <t>TOTAUX</t>
        </is>
      </c>
      <c r="D17" s="13" t="n"/>
      <c r="E17" s="13" t="n"/>
      <c r="F17" s="14">
        <f>SUM(F7:F16)</f>
        <v/>
      </c>
      <c r="G17" s="14">
        <f>SUM(G7:G16)</f>
        <v/>
      </c>
      <c r="H17" s="14">
        <f>F17-G17</f>
        <v/>
      </c>
      <c r="I17" s="15">
        <f>IFERROR(G17/F17,0)</f>
        <v/>
      </c>
    </row>
  </sheetData>
  <mergeCells count="4">
    <mergeCell ref="A1:I1"/>
    <mergeCell ref="B2:E2"/>
    <mergeCell ref="B3:E3"/>
    <mergeCell ref="B4:E4"/>
  </mergeCells>
  <conditionalFormatting sqref="I7:I16">
    <cfRule type="expression" priority="1" dxfId="0" stopIfTrue="1">
      <formula>I7&gt;1</formula>
    </cfRule>
    <cfRule type="expression" priority="2" dxfId="1" stopIfTrue="1">
      <formula>AND(I7&lt;=1,I7&gt;=0.9)</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14"/>
  <sheetViews>
    <sheetView workbookViewId="0">
      <pane ySplit="3" topLeftCell="A4" activePane="bottomLeft" state="frozen"/>
      <selection pane="bottomLeft" activeCell="A1" sqref="A1"/>
    </sheetView>
  </sheetViews>
  <sheetFormatPr baseColWidth="8" defaultRowHeight="15"/>
  <cols>
    <col width="12" customWidth="1" min="1" max="1"/>
    <col width="30" customWidth="1" min="2" max="2"/>
    <col width="12" customWidth="1" min="3" max="3"/>
    <col width="12" customWidth="1" min="4" max="4"/>
    <col width="12" customWidth="1" min="5" max="5"/>
    <col width="12" customWidth="1" min="6" max="6"/>
    <col width="13" customWidth="1" min="7" max="7"/>
    <col width="12" customWidth="1" min="8" max="8"/>
    <col width="12" customWidth="1" min="9" max="9"/>
    <col width="12" customWidth="1" min="10" max="10"/>
    <col width="12" customWidth="1" min="11" max="11"/>
    <col width="13" customWidth="1" min="12" max="12"/>
    <col width="12" customWidth="1" min="13" max="13"/>
    <col width="12" customWidth="1" min="14" max="14"/>
    <col width="15" customWidth="1" min="15" max="15"/>
  </cols>
  <sheetData>
    <row r="1" ht="24" customHeight="1">
      <c r="A1" s="1" t="inlineStr">
        <is>
          <t>SUIVI BUDGÉTAIRE TRIMESTRIEL - EXERCICE 2026</t>
        </is>
      </c>
    </row>
    <row r="2"/>
    <row r="3" ht="34" customHeight="1">
      <c r="A3" s="4" t="inlineStr">
        <is>
          <t>N° Compte</t>
        </is>
      </c>
      <c r="B3" s="4" t="inlineStr">
        <is>
          <t>Libellé du compte</t>
        </is>
      </c>
      <c r="C3" s="4" t="inlineStr">
        <is>
          <t>Budget T1</t>
        </is>
      </c>
      <c r="D3" s="4" t="inlineStr">
        <is>
          <t>Budget T2</t>
        </is>
      </c>
      <c r="E3" s="4" t="inlineStr">
        <is>
          <t>Budget T3</t>
        </is>
      </c>
      <c r="F3" s="4" t="inlineStr">
        <is>
          <t>Budget T4</t>
        </is>
      </c>
      <c r="G3" s="4" t="inlineStr">
        <is>
          <t>Total Budget</t>
        </is>
      </c>
      <c r="H3" s="4" t="inlineStr">
        <is>
          <t>Réalisé T1</t>
        </is>
      </c>
      <c r="I3" s="4" t="inlineStr">
        <is>
          <t>Réalisé T2</t>
        </is>
      </c>
      <c r="J3" s="4" t="inlineStr">
        <is>
          <t>Réalisé T3</t>
        </is>
      </c>
      <c r="K3" s="4" t="inlineStr">
        <is>
          <t>Réalisé T4</t>
        </is>
      </c>
      <c r="L3" s="4" t="inlineStr">
        <is>
          <t>Total Réalisé</t>
        </is>
      </c>
      <c r="M3" s="4" t="inlineStr">
        <is>
          <t>Écart (€)</t>
        </is>
      </c>
      <c r="N3" s="4" t="inlineStr">
        <is>
          <t>% Consommé</t>
        </is>
      </c>
      <c r="O3" s="4" t="inlineStr">
        <is>
          <t>Statut</t>
        </is>
      </c>
    </row>
    <row r="4">
      <c r="A4" s="16" t="inlineStr">
        <is>
          <t>101000</t>
        </is>
      </c>
      <c r="B4" s="6">
        <f>IFERROR(VLOOKUP(A4,'Plan Comptable'!A:C,3,FALSE),"")</f>
        <v/>
      </c>
      <c r="C4" s="17" t="n">
        <v>3750</v>
      </c>
      <c r="D4" s="17" t="n">
        <v>3750</v>
      </c>
      <c r="E4" s="17" t="n">
        <v>3750</v>
      </c>
      <c r="F4" s="17" t="n">
        <v>3750</v>
      </c>
      <c r="G4" s="7">
        <f>SUM(C4:F4)</f>
        <v/>
      </c>
      <c r="H4" s="17" t="n">
        <v>3750</v>
      </c>
      <c r="L4" s="7">
        <f>SUM(H4:K4)</f>
        <v/>
      </c>
      <c r="M4" s="7">
        <f>G4-L4</f>
        <v/>
      </c>
      <c r="N4" s="8">
        <f>IFERROR(L4/G4,0)</f>
        <v/>
      </c>
      <c r="O4" s="5">
        <f>IF(N4&gt;1,"Dépassement",IF(N4&gt;=0.9,"Conforme","Sous-consommé"))</f>
        <v/>
      </c>
    </row>
    <row r="5">
      <c r="A5" s="16" t="inlineStr">
        <is>
          <t>105000</t>
        </is>
      </c>
      <c r="B5" s="10">
        <f>IFERROR(VLOOKUP(A5,'Plan Comptable'!A:C,3,FALSE),"")</f>
        <v/>
      </c>
      <c r="C5" s="17" t="n">
        <v>2000</v>
      </c>
      <c r="D5" s="17" t="n">
        <v>2000</v>
      </c>
      <c r="E5" s="17" t="n">
        <v>2000</v>
      </c>
      <c r="F5" s="17" t="n">
        <v>2000</v>
      </c>
      <c r="G5" s="11">
        <f>SUM(C5:F5)</f>
        <v/>
      </c>
      <c r="H5" s="17" t="n">
        <v>1650</v>
      </c>
      <c r="L5" s="11">
        <f>SUM(H5:K5)</f>
        <v/>
      </c>
      <c r="M5" s="11">
        <f>G5-L5</f>
        <v/>
      </c>
      <c r="N5" s="12">
        <f>IFERROR(L5/G5,0)</f>
        <v/>
      </c>
      <c r="O5" s="9">
        <f>IF(N5&gt;1,"Dépassement",IF(N5&gt;=0.9,"Conforme","Sous-consommé"))</f>
        <v/>
      </c>
    </row>
    <row r="6">
      <c r="A6" s="16" t="inlineStr">
        <is>
          <t>401000</t>
        </is>
      </c>
      <c r="B6" s="6">
        <f>IFERROR(VLOOKUP(A6,'Plan Comptable'!A:C,3,FALSE),"")</f>
        <v/>
      </c>
      <c r="C6" s="17" t="n">
        <v>1250</v>
      </c>
      <c r="D6" s="17" t="n">
        <v>1250</v>
      </c>
      <c r="E6" s="17" t="n">
        <v>1250</v>
      </c>
      <c r="F6" s="17" t="n">
        <v>1250</v>
      </c>
      <c r="G6" s="7">
        <f>SUM(C6:F6)</f>
        <v/>
      </c>
      <c r="H6" s="17" t="n">
        <v>1050</v>
      </c>
      <c r="L6" s="7">
        <f>SUM(H6:K6)</f>
        <v/>
      </c>
      <c r="M6" s="7">
        <f>G6-L6</f>
        <v/>
      </c>
      <c r="N6" s="8">
        <f>IFERROR(L6/G6,0)</f>
        <v/>
      </c>
      <c r="O6" s="5">
        <f>IF(N6&gt;1,"Dépassement",IF(N6&gt;=0.9,"Conforme","Sous-consommé"))</f>
        <v/>
      </c>
    </row>
    <row r="7">
      <c r="A7" s="16" t="inlineStr">
        <is>
          <t>450000</t>
        </is>
      </c>
      <c r="B7" s="10">
        <f>IFERROR(VLOOKUP(A7,'Plan Comptable'!A:C,3,FALSE),"")</f>
        <v/>
      </c>
      <c r="C7" s="17" t="n">
        <v>750</v>
      </c>
      <c r="D7" s="17" t="n">
        <v>750</v>
      </c>
      <c r="E7" s="17" t="n">
        <v>750</v>
      </c>
      <c r="F7" s="17" t="n">
        <v>750</v>
      </c>
      <c r="G7" s="11">
        <f>SUM(C7:F7)</f>
        <v/>
      </c>
      <c r="H7" s="17" t="n">
        <v>550</v>
      </c>
      <c r="L7" s="11">
        <f>SUM(H7:K7)</f>
        <v/>
      </c>
      <c r="M7" s="11">
        <f>G7-L7</f>
        <v/>
      </c>
      <c r="N7" s="12">
        <f>IFERROR(L7/G7,0)</f>
        <v/>
      </c>
      <c r="O7" s="9">
        <f>IF(N7&gt;1,"Dépassement",IF(N7&gt;=0.9,"Conforme","Sous-consommé"))</f>
        <v/>
      </c>
    </row>
    <row r="8">
      <c r="A8" s="16" t="inlineStr">
        <is>
          <t>512000</t>
        </is>
      </c>
      <c r="B8" s="6">
        <f>IFERROR(VLOOKUP(A8,'Plan Comptable'!A:C,3,FALSE),"")</f>
        <v/>
      </c>
      <c r="C8" s="17" t="n">
        <v>5000</v>
      </c>
      <c r="D8" s="17" t="n">
        <v>5000</v>
      </c>
      <c r="E8" s="17" t="n">
        <v>5000</v>
      </c>
      <c r="F8" s="17" t="n">
        <v>5000</v>
      </c>
      <c r="G8" s="7">
        <f>SUM(C8:F8)</f>
        <v/>
      </c>
      <c r="H8" s="17" t="n">
        <v>4700</v>
      </c>
      <c r="L8" s="7">
        <f>SUM(H8:K8)</f>
        <v/>
      </c>
      <c r="M8" s="7">
        <f>G8-L8</f>
        <v/>
      </c>
      <c r="N8" s="8">
        <f>IFERROR(L8/G8,0)</f>
        <v/>
      </c>
      <c r="O8" s="5">
        <f>IF(N8&gt;1,"Dépassement",IF(N8&gt;=0.9,"Conforme","Sous-consommé"))</f>
        <v/>
      </c>
    </row>
    <row r="9">
      <c r="A9" s="16" t="inlineStr">
        <is>
          <t>601000</t>
        </is>
      </c>
      <c r="B9" s="10">
        <f>IFERROR(VLOOKUP(A9,'Plan Comptable'!A:C,3,FALSE),"")</f>
        <v/>
      </c>
      <c r="C9" s="17" t="n">
        <v>600</v>
      </c>
      <c r="D9" s="17" t="n">
        <v>600</v>
      </c>
      <c r="E9" s="17" t="n">
        <v>600</v>
      </c>
      <c r="F9" s="17" t="n">
        <v>600</v>
      </c>
      <c r="G9" s="11">
        <f>SUM(C9:F9)</f>
        <v/>
      </c>
      <c r="H9" s="17" t="n">
        <v>480</v>
      </c>
      <c r="L9" s="11">
        <f>SUM(H9:K9)</f>
        <v/>
      </c>
      <c r="M9" s="11">
        <f>G9-L9</f>
        <v/>
      </c>
      <c r="N9" s="12">
        <f>IFERROR(L9/G9,0)</f>
        <v/>
      </c>
      <c r="O9" s="9">
        <f>IF(N9&gt;1,"Dépassement",IF(N9&gt;=0.9,"Conforme","Sous-consommé"))</f>
        <v/>
      </c>
    </row>
    <row r="10">
      <c r="A10" s="16" t="inlineStr">
        <is>
          <t>602000</t>
        </is>
      </c>
      <c r="B10" s="6">
        <f>IFERROR(VLOOKUP(A10,'Plan Comptable'!A:C,3,FALSE),"")</f>
        <v/>
      </c>
      <c r="C10" s="17" t="n">
        <v>450</v>
      </c>
      <c r="D10" s="17" t="n">
        <v>450</v>
      </c>
      <c r="E10" s="17" t="n">
        <v>450</v>
      </c>
      <c r="F10" s="17" t="n">
        <v>450</v>
      </c>
      <c r="G10" s="7">
        <f>SUM(C10:F10)</f>
        <v/>
      </c>
      <c r="H10" s="17" t="n">
        <v>410</v>
      </c>
      <c r="L10" s="7">
        <f>SUM(H10:K10)</f>
        <v/>
      </c>
      <c r="M10" s="7">
        <f>G10-L10</f>
        <v/>
      </c>
      <c r="N10" s="8">
        <f>IFERROR(L10/G10,0)</f>
        <v/>
      </c>
      <c r="O10" s="5">
        <f>IF(N10&gt;1,"Dépassement",IF(N10&gt;=0.9,"Conforme","Sous-consommé"))</f>
        <v/>
      </c>
    </row>
    <row r="11">
      <c r="A11" s="16" t="inlineStr">
        <is>
          <t>613000</t>
        </is>
      </c>
      <c r="B11" s="10">
        <f>IFERROR(VLOOKUP(A11,'Plan Comptable'!A:C,3,FALSE),"")</f>
        <v/>
      </c>
      <c r="C11" s="17" t="n">
        <v>1050</v>
      </c>
      <c r="D11" s="17" t="n">
        <v>1050</v>
      </c>
      <c r="E11" s="17" t="n">
        <v>1050</v>
      </c>
      <c r="F11" s="17" t="n">
        <v>1050</v>
      </c>
      <c r="G11" s="11">
        <f>SUM(C11:F11)</f>
        <v/>
      </c>
      <c r="H11" s="17" t="n">
        <v>1050</v>
      </c>
      <c r="L11" s="11">
        <f>SUM(H11:K11)</f>
        <v/>
      </c>
      <c r="M11" s="11">
        <f>G11-L11</f>
        <v/>
      </c>
      <c r="N11" s="12">
        <f>IFERROR(L11/G11,0)</f>
        <v/>
      </c>
      <c r="O11" s="9">
        <f>IF(N11&gt;1,"Dépassement",IF(N11&gt;=0.9,"Conforme","Sous-consommé"))</f>
        <v/>
      </c>
    </row>
    <row r="12">
      <c r="A12" s="16" t="inlineStr">
        <is>
          <t>615000</t>
        </is>
      </c>
      <c r="B12" s="6">
        <f>IFERROR(VLOOKUP(A12,'Plan Comptable'!A:C,3,FALSE),"")</f>
        <v/>
      </c>
      <c r="C12" s="17" t="n">
        <v>3000</v>
      </c>
      <c r="D12" s="17" t="n">
        <v>3000</v>
      </c>
      <c r="E12" s="17" t="n">
        <v>3000</v>
      </c>
      <c r="F12" s="17" t="n">
        <v>3000</v>
      </c>
      <c r="G12" s="7">
        <f>SUM(C12:F12)</f>
        <v/>
      </c>
      <c r="H12" s="17" t="n">
        <v>2500</v>
      </c>
      <c r="L12" s="7">
        <f>SUM(H12:K12)</f>
        <v/>
      </c>
      <c r="M12" s="7">
        <f>G12-L12</f>
        <v/>
      </c>
      <c r="N12" s="8">
        <f>IFERROR(L12/G12,0)</f>
        <v/>
      </c>
      <c r="O12" s="5">
        <f>IF(N12&gt;1,"Dépassement",IF(N12&gt;=0.9,"Conforme","Sous-consommé"))</f>
        <v/>
      </c>
    </row>
    <row r="13">
      <c r="A13" s="16" t="inlineStr">
        <is>
          <t>701000</t>
        </is>
      </c>
      <c r="B13" s="10">
        <f>IFERROR(VLOOKUP(A13,'Plan Comptable'!A:C,3,FALSE),"")</f>
        <v/>
      </c>
      <c r="C13" s="17" t="n">
        <v>6000</v>
      </c>
      <c r="D13" s="17" t="n">
        <v>6000</v>
      </c>
      <c r="E13" s="17" t="n">
        <v>6000</v>
      </c>
      <c r="F13" s="17" t="n">
        <v>6000</v>
      </c>
      <c r="G13" s="11">
        <f>SUM(C13:F13)</f>
        <v/>
      </c>
      <c r="H13" s="17" t="n">
        <v>5650</v>
      </c>
      <c r="L13" s="11">
        <f>SUM(H13:K13)</f>
        <v/>
      </c>
      <c r="M13" s="11">
        <f>G13-L13</f>
        <v/>
      </c>
      <c r="N13" s="12">
        <f>IFERROR(L13/G13,0)</f>
        <v/>
      </c>
      <c r="O13" s="9">
        <f>IF(N13&gt;1,"Dépassement",IF(N13&gt;=0.9,"Conforme","Sous-consommé"))</f>
        <v/>
      </c>
    </row>
    <row r="14">
      <c r="A14" s="13" t="n"/>
      <c r="B14" s="13" t="inlineStr">
        <is>
          <t>TOTAUX</t>
        </is>
      </c>
      <c r="C14" s="14">
        <f>SUM(C4:C13)</f>
        <v/>
      </c>
      <c r="D14" s="14">
        <f>SUM(D4:D13)</f>
        <v/>
      </c>
      <c r="E14" s="14">
        <f>SUM(E4:E13)</f>
        <v/>
      </c>
      <c r="F14" s="14">
        <f>SUM(F4:F13)</f>
        <v/>
      </c>
      <c r="G14" s="14">
        <f>SUM(G4:G13)</f>
        <v/>
      </c>
      <c r="H14" s="14">
        <f>SUM(H4:H13)</f>
        <v/>
      </c>
      <c r="I14" s="14">
        <f>SUM(I4:I13)</f>
        <v/>
      </c>
      <c r="J14" s="14">
        <f>SUM(J4:J13)</f>
        <v/>
      </c>
      <c r="K14" s="14">
        <f>SUM(K4:K13)</f>
        <v/>
      </c>
      <c r="L14" s="14">
        <f>SUM(L4:L13)</f>
        <v/>
      </c>
      <c r="M14" s="14">
        <f>SUM(M4:M13)</f>
        <v/>
      </c>
      <c r="N14" s="15">
        <f>IFERROR(L14/G14,0)</f>
        <v/>
      </c>
      <c r="O14" s="13" t="n"/>
    </row>
  </sheetData>
  <mergeCells count="1">
    <mergeCell ref="A1:O1"/>
  </mergeCells>
  <conditionalFormatting sqref="O4:O13">
    <cfRule type="expression" priority="1" dxfId="0" stopIfTrue="1">
      <formula>O4="Dépassement"</formula>
    </cfRule>
    <cfRule type="expression" priority="2" dxfId="1" stopIfTrue="1">
      <formula>O4="Conforme"</formula>
    </cfRule>
  </conditionalFormatting>
  <dataValidations count="1">
    <dataValidation sqref="O4:O13" showErrorMessage="1" showInputMessage="1" allowBlank="1" type="list">
      <formula1>"Conforme,Dépassement,Sous-consommé"</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cols>
    <col width="34" customWidth="1" min="1" max="1"/>
    <col width="16" customWidth="1" min="2" max="2"/>
    <col width="18" customWidth="1" min="3" max="3"/>
    <col width="18" customWidth="1" min="4" max="4"/>
    <col width="18" customWidth="1" min="5" max="5"/>
    <col width="18" customWidth="1" min="6" max="6"/>
    <col width="16" customWidth="1" min="7" max="7"/>
  </cols>
  <sheetData>
    <row r="1" ht="26" customHeight="1">
      <c r="A1" s="1" t="inlineStr">
        <is>
          <t>TABLEAU DE BORD COMPTABLE - COPROPRIÉTÉ LES TILLEULS</t>
        </is>
      </c>
    </row>
    <row r="2"/>
    <row r="3">
      <c r="A3" s="18" t="inlineStr">
        <is>
          <t>INDICATEURS CLÉS</t>
        </is>
      </c>
    </row>
    <row r="4">
      <c r="A4" s="20" t="inlineStr">
        <is>
          <t>Budget global 2026</t>
        </is>
      </c>
      <c r="B4" s="21">
        <f>'Plan Comptable'!F17</f>
        <v/>
      </c>
    </row>
    <row r="5">
      <c r="A5" s="20" t="inlineStr">
        <is>
          <t>Réalisé global au 30/06/2026</t>
        </is>
      </c>
      <c r="B5" s="21">
        <f>'Plan Comptable'!G17</f>
        <v/>
      </c>
    </row>
    <row r="6">
      <c r="A6" s="20" t="inlineStr">
        <is>
          <t>Écart global</t>
        </is>
      </c>
      <c r="B6" s="21">
        <f>'Plan Comptable'!H17</f>
        <v/>
      </c>
    </row>
    <row r="7">
      <c r="A7" s="20" t="inlineStr">
        <is>
          <t>Taux de réalisation global</t>
        </is>
      </c>
      <c r="B7" s="22">
        <f>'Plan Comptable'!I17</f>
        <v/>
      </c>
    </row>
    <row r="8">
      <c r="A8" s="20" t="inlineStr">
        <is>
          <t>Nombre de comptes en dépassement</t>
        </is>
      </c>
      <c r="B8" s="23">
        <f>COUNTIF('Suivi Budgétaire'!O4:O13,"Dépassement")</f>
        <v/>
      </c>
    </row>
    <row r="9">
      <c r="A9" s="20" t="inlineStr">
        <is>
          <t>Nombre de comptes conformes</t>
        </is>
      </c>
      <c r="B9" s="23">
        <f>COUNTIF('Suivi Budgétaire'!O4:O13,"Conforme")</f>
        <v/>
      </c>
    </row>
    <row r="10"/>
    <row r="11">
      <c r="A11" s="24" t="inlineStr">
        <is>
          <t>BUDGET VS RÉALISÉ PAR COMPTE</t>
        </is>
      </c>
      <c r="E11" s="24" t="inlineStr">
        <is>
          <t>RÉPARTITION DU BUDGET PAR CLASSE</t>
        </is>
      </c>
    </row>
    <row r="12">
      <c r="A12" s="4" t="inlineStr">
        <is>
          <t>N° Compte</t>
        </is>
      </c>
      <c r="B12" s="4" t="inlineStr">
        <is>
          <t>Total Budget (€)</t>
        </is>
      </c>
      <c r="C12" s="4" t="inlineStr">
        <is>
          <t>Total Réalisé (€)</t>
        </is>
      </c>
      <c r="D12" s="4" t="n"/>
      <c r="E12" s="4" t="inlineStr">
        <is>
          <t>Classe comptable</t>
        </is>
      </c>
      <c r="F12" s="4" t="inlineStr">
        <is>
          <t>Budget total (€)</t>
        </is>
      </c>
    </row>
    <row r="13">
      <c r="A13" s="5">
        <f>'Suivi Budgétaire'!A4</f>
        <v/>
      </c>
      <c r="B13" s="7">
        <f>'Suivi Budgétaire'!G4</f>
        <v/>
      </c>
      <c r="C13" s="7">
        <f>'Suivi Budgétaire'!L4</f>
        <v/>
      </c>
      <c r="E13" s="5" t="inlineStr">
        <is>
          <t>Classe 1 - Fonds propres</t>
        </is>
      </c>
      <c r="F13" s="7">
        <f>SUMIF('Plan Comptable'!B7:B16,"Classe 1 - Fonds propres*",'Plan Comptable'!F7:F16)</f>
        <v/>
      </c>
    </row>
    <row r="14">
      <c r="A14" s="9">
        <f>'Suivi Budgétaire'!A5</f>
        <v/>
      </c>
      <c r="B14" s="11">
        <f>'Suivi Budgétaire'!G5</f>
        <v/>
      </c>
      <c r="C14" s="11">
        <f>'Suivi Budgétaire'!L5</f>
        <v/>
      </c>
      <c r="E14" s="9" t="inlineStr">
        <is>
          <t>Classe 4 - Tiers</t>
        </is>
      </c>
      <c r="F14" s="11">
        <f>SUMIF('Plan Comptable'!B7:B16,"Classe 4 - Tiers*",'Plan Comptable'!F7:F16)</f>
        <v/>
      </c>
    </row>
    <row r="15">
      <c r="A15" s="5">
        <f>'Suivi Budgétaire'!A6</f>
        <v/>
      </c>
      <c r="B15" s="7">
        <f>'Suivi Budgétaire'!G6</f>
        <v/>
      </c>
      <c r="C15" s="7">
        <f>'Suivi Budgétaire'!L6</f>
        <v/>
      </c>
      <c r="E15" s="5" t="inlineStr">
        <is>
          <t>Classe 5 - Trésorerie</t>
        </is>
      </c>
      <c r="F15" s="7">
        <f>SUMIF('Plan Comptable'!B7:B16,"Classe 5 - Trésorerie*",'Plan Comptable'!F7:F16)</f>
        <v/>
      </c>
    </row>
    <row r="16">
      <c r="A16" s="9">
        <f>'Suivi Budgétaire'!A7</f>
        <v/>
      </c>
      <c r="B16" s="11">
        <f>'Suivi Budgétaire'!G7</f>
        <v/>
      </c>
      <c r="C16" s="11">
        <f>'Suivi Budgétaire'!L7</f>
        <v/>
      </c>
      <c r="E16" s="9" t="inlineStr">
        <is>
          <t>Classe 6 - Charges</t>
        </is>
      </c>
      <c r="F16" s="11">
        <f>SUMIF('Plan Comptable'!B7:B16,"Classe 6 - Charges*",'Plan Comptable'!F7:F16)</f>
        <v/>
      </c>
    </row>
    <row r="17">
      <c r="A17" s="5">
        <f>'Suivi Budgétaire'!A8</f>
        <v/>
      </c>
      <c r="B17" s="7">
        <f>'Suivi Budgétaire'!G8</f>
        <v/>
      </c>
      <c r="C17" s="7">
        <f>'Suivi Budgétaire'!L8</f>
        <v/>
      </c>
      <c r="E17" s="5" t="inlineStr">
        <is>
          <t>Classe 7 - Produits</t>
        </is>
      </c>
      <c r="F17" s="7">
        <f>SUMIF('Plan Comptable'!B7:B16,"Classe 7 - Produits*",'Plan Comptable'!F7:F16)</f>
        <v/>
      </c>
    </row>
    <row r="18">
      <c r="A18" s="9">
        <f>'Suivi Budgétaire'!A9</f>
        <v/>
      </c>
      <c r="B18" s="11">
        <f>'Suivi Budgétaire'!G9</f>
        <v/>
      </c>
      <c r="C18" s="11">
        <f>'Suivi Budgétaire'!L9</f>
        <v/>
      </c>
    </row>
    <row r="19">
      <c r="A19" s="5">
        <f>'Suivi Budgétaire'!A10</f>
        <v/>
      </c>
      <c r="B19" s="7">
        <f>'Suivi Budgétaire'!G10</f>
        <v/>
      </c>
      <c r="C19" s="7">
        <f>'Suivi Budgétaire'!L10</f>
        <v/>
      </c>
    </row>
    <row r="20">
      <c r="A20" s="9">
        <f>'Suivi Budgétaire'!A11</f>
        <v/>
      </c>
      <c r="B20" s="11">
        <f>'Suivi Budgétaire'!G11</f>
        <v/>
      </c>
      <c r="C20" s="11">
        <f>'Suivi Budgétaire'!L11</f>
        <v/>
      </c>
    </row>
    <row r="21">
      <c r="A21" s="5">
        <f>'Suivi Budgétaire'!A12</f>
        <v/>
      </c>
      <c r="B21" s="7">
        <f>'Suivi Budgétaire'!G12</f>
        <v/>
      </c>
      <c r="C21" s="7">
        <f>'Suivi Budgétaire'!L12</f>
        <v/>
      </c>
    </row>
    <row r="22">
      <c r="A22" s="9">
        <f>'Suivi Budgétaire'!A13</f>
        <v/>
      </c>
      <c r="B22" s="11">
        <f>'Suivi Budgétaire'!G13</f>
        <v/>
      </c>
      <c r="C22" s="11">
        <f>'Suivi Budgétaire'!L13</f>
        <v/>
      </c>
    </row>
  </sheetData>
  <mergeCells count="4">
    <mergeCell ref="A1:F1"/>
    <mergeCell ref="A3:B3"/>
    <mergeCell ref="A11:C11"/>
    <mergeCell ref="E11:F1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6" customWidth="1" min="1" max="1"/>
    <col width="90" customWidth="1" min="2" max="2"/>
  </cols>
  <sheetData>
    <row r="1" ht="24" customHeight="1">
      <c r="A1" s="1" t="inlineStr">
        <is>
          <t>MODE D'EMPLOI DU CLASSEUR</t>
        </is>
      </c>
    </row>
    <row r="2"/>
    <row r="3" ht="48" customHeight="1">
      <c r="A3" s="13" t="inlineStr">
        <is>
          <t>Objectif du classeur</t>
        </is>
      </c>
      <c r="B3" s="25" t="inlineStr">
        <is>
          <t>Ce classeur propose un plan comptable de copropriété simplifié conforme à l'esprit du décret n°2005-240, avec suivi budgétaire trimestriel et tableau de bord synthétique.</t>
        </is>
      </c>
    </row>
    <row r="4" ht="48" customHeight="1">
      <c r="A4" s="13" t="inlineStr">
        <is>
          <t>Feuille 'Plan Comptable'</t>
        </is>
      </c>
      <c r="B4" s="25" t="inlineStr">
        <is>
          <t>Liste les comptes de la copropriété (classes 1, 4, 5, 6 et 7), leur libellé, leur nature, le budget annuel et le solde réalisé. Les colonnes Écart et % Réalisé sont calculées automatiquement. Les cellules en jaune pâle (Budget, Solde) sont modifiables.</t>
        </is>
      </c>
    </row>
    <row r="5" ht="48" customHeight="1">
      <c r="A5" s="13" t="inlineStr">
        <is>
          <t>Feuille 'Suivi Budgétaire'</t>
        </is>
      </c>
      <c r="B5" s="25" t="inlineStr">
        <is>
          <t>Détaille le budget et le réalisé trimestre par trimestre pour chaque compte. Le libellé est récupéré automatiquement depuis la feuille 'Plan Comptable' via une formule VLOOKUP. La colonne Statut indique automatiquement si le compte est Conforme, en Dépassement ou Sous-consommé.</t>
        </is>
      </c>
    </row>
    <row r="6" ht="48" customHeight="1">
      <c r="A6" s="13" t="inlineStr">
        <is>
          <t>Feuille 'Synthèse'</t>
        </is>
      </c>
      <c r="B6" s="25" t="inlineStr">
        <is>
          <t>Regroupe les indicateurs clés (budget global, réalisé, écart, taux de réalisation) ainsi que deux graphiques : un histogramme comparant budget et réalisé par compte, et un camembert de répartition du budget par classe comptable.</t>
        </is>
      </c>
    </row>
    <row r="7" ht="48" customHeight="1">
      <c r="A7" s="13" t="inlineStr">
        <is>
          <t>Saisie des données</t>
        </is>
      </c>
      <c r="B7" s="25" t="inlineStr">
        <is>
          <t>Modifiez uniquement les cellules à fond jaune pâle (budgets et montants réalisés). Toutes les autres cellules contiennent des formules qui se recalculent automatiquement.</t>
        </is>
      </c>
    </row>
    <row r="8" ht="48" customHeight="1">
      <c r="A8" s="13" t="inlineStr">
        <is>
          <t>Codes couleur</t>
        </is>
      </c>
      <c r="B8" s="25" t="inlineStr">
        <is>
          <t>Vert = conforme ou en positif. Rouge = dépassement de budget ou écart négatif. Jaune pâle = cellule éditable.</t>
        </is>
      </c>
    </row>
    <row r="9" ht="48" customHeight="1">
      <c r="A9" s="13" t="inlineStr">
        <is>
          <t>Mise à jour</t>
        </is>
      </c>
      <c r="B9" s="25" t="inlineStr">
        <is>
          <t>Actualisez le solde réalisé chaque trimestre à partir du relevé bancaire et des factures fournisseurs pour conserver un tableau de bord fiable.</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2026-07-21T13:32:12Z</dcterms:created>
  <dcterms:modified xmlns:dcterms="http://purl.org/dc/terms/" xmlns:xsi="http://www.w3.org/2001/XMLSchema-instance" xsi:type="dcterms:W3CDTF">2026-07-21T13:32:12Z</dcterms:modified>
</cp:coreProperties>
</file>