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 plus-value" sheetId="1" state="visible" r:id="rId1"/>
    <sheet xmlns:r="http://schemas.openxmlformats.org/officeDocument/2006/relationships" name="Synthèse" sheetId="2" state="visible" r:id="rId2"/>
    <sheet xmlns:r="http://schemas.openxmlformats.org/officeDocument/2006/relationships" name="Instructions" sheetId="3" state="visible" r:id="rId3"/>
  </sheets>
  <definedNames>
    <definedName name="_xlnm._FilterDatabase" localSheetId="0" hidden="1">'Calcul plus-value'!$A$5:$X$105</definedName>
  </definedNames>
  <calcPr calcId="124519" fullCalcOnLoad="1"/>
</workbook>
</file>

<file path=xl/styles.xml><?xml version="1.0" encoding="utf-8"?>
<styleSheet xmlns="http://schemas.openxmlformats.org/spreadsheetml/2006/main">
  <numFmts count="3">
    <numFmt numFmtId="164" formatCode="dd/mm/yyyy"/>
    <numFmt numFmtId="165" formatCode="# ##0,00 €"/>
    <numFmt numFmtId="166" formatCode="0,00%"/>
  </numFmts>
  <fonts count="7">
    <font>
      <name val="Calibri"/>
      <family val="2"/>
      <color theme="1"/>
      <sz val="11"/>
      <scheme val="minor"/>
    </font>
    <font>
      <name val="Aptos Display"/>
      <b val="1"/>
      <color rgb="00FFFFFF"/>
      <sz val="15"/>
    </font>
    <font>
      <name val="Aptos"/>
      <i val="1"/>
      <color rgb="00334155"/>
      <sz val="10"/>
    </font>
    <font>
      <name val="Aptos"/>
      <b val="1"/>
      <color rgb="00FFFFFF"/>
      <sz val="11"/>
    </font>
    <font>
      <name val="Aptos"/>
      <color rgb="001F2937"/>
      <sz val="10"/>
    </font>
    <font>
      <name val="Aptos"/>
      <b val="1"/>
      <color rgb="001F2937"/>
      <sz val="10"/>
    </font>
    <font>
      <name val="Aptos"/>
      <b val="1"/>
      <color rgb="00FFFFFF"/>
      <sz val="10"/>
    </font>
  </fonts>
  <fills count="11">
    <fill>
      <patternFill/>
    </fill>
    <fill>
      <patternFill patternType="gray125"/>
    </fill>
    <fill>
      <patternFill patternType="solid">
        <fgColor rgb="001E293B"/>
      </patternFill>
    </fill>
    <fill>
      <patternFill patternType="solid">
        <fgColor rgb="00ECFEFF"/>
      </patternFill>
    </fill>
    <fill>
      <patternFill patternType="solid">
        <fgColor rgb="000F766E"/>
      </patternFill>
    </fill>
    <fill>
      <patternFill patternType="solid">
        <fgColor rgb="00FFFBEB"/>
      </patternFill>
    </fill>
    <fill>
      <patternFill patternType="solid">
        <fgColor rgb="00F0FDFA"/>
      </patternFill>
    </fill>
    <fill>
      <patternFill patternType="solid">
        <fgColor rgb="00FFFFFF"/>
      </patternFill>
    </fill>
    <fill>
      <patternFill patternType="solid">
        <fgColor rgb="0014B8A6"/>
      </patternFill>
    </fill>
    <fill>
      <patternFill patternType="solid">
        <fgColor rgb="00DCFCE7"/>
      </patternFill>
    </fill>
    <fill>
      <patternFill patternType="solid">
        <fgColor rgb="00DC2626"/>
      </patternFill>
    </fill>
  </fills>
  <borders count="6">
    <border>
      <left/>
      <right/>
      <top/>
      <bottom/>
      <diagonal/>
    </border>
    <border>
      <left style="thin">
        <color rgb="00D1D5DB"/>
      </left>
      <right style="thin">
        <color rgb="00D1D5DB"/>
      </right>
      <top style="thin">
        <color rgb="00D1D5DB"/>
      </top>
      <bottom style="thin">
        <color rgb="00D1D5DB"/>
      </bottom>
    </border>
    <border>
      <left/>
      <right/>
      <top style="thin">
        <color rgb="00D1D5DB"/>
      </top>
      <bottom/>
      <diagonal/>
    </border>
    <border>
      <left/>
      <right style="thin">
        <color rgb="00D1D5DB"/>
      </right>
      <top style="thin">
        <color rgb="00D1D5DB"/>
      </top>
      <bottom/>
      <diagonal/>
    </border>
    <border>
      <left/>
      <right/>
      <top style="thin">
        <color rgb="00D1D5DB"/>
      </top>
      <bottom style="thin">
        <color rgb="00D1D5DB"/>
      </bottom>
      <diagonal/>
    </border>
    <border>
      <left/>
      <right style="thin">
        <color rgb="00D1D5DB"/>
      </right>
      <top style="thin">
        <color rgb="00D1D5DB"/>
      </top>
      <bottom style="thin">
        <color rgb="00D1D5DB"/>
      </bottom>
      <diagonal/>
    </border>
  </borders>
  <cellStyleXfs count="1">
    <xf numFmtId="0" fontId="0" fillId="0" borderId="0"/>
  </cellStyleXfs>
  <cellXfs count="44">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left" vertical="center" wrapText="1"/>
    </xf>
    <xf numFmtId="0" fontId="3" fillId="4" borderId="1" applyAlignment="1" pivotButton="0" quotePrefix="0" xfId="0">
      <alignment horizontal="center" vertical="center" wrapText="1"/>
    </xf>
    <xf numFmtId="0" fontId="4" fillId="5" borderId="1" applyAlignment="1" pivotButton="0" quotePrefix="0" xfId="0">
      <alignment horizontal="center" vertical="center"/>
    </xf>
    <xf numFmtId="0" fontId="4" fillId="5" borderId="1" applyAlignment="1" pivotButton="0" quotePrefix="0" xfId="0">
      <alignment horizontal="left" vertical="center" wrapText="1"/>
    </xf>
    <xf numFmtId="164" fontId="4" fillId="5" borderId="1" applyAlignment="1" pivotButton="0" quotePrefix="0" xfId="0">
      <alignment horizontal="center" vertical="center"/>
    </xf>
    <xf numFmtId="165" fontId="4" fillId="5" borderId="1" applyAlignment="1" pivotButton="0" quotePrefix="0" xfId="0">
      <alignment horizontal="center" vertical="center"/>
    </xf>
    <xf numFmtId="165" fontId="4" fillId="6" borderId="1" applyAlignment="1" pivotButton="0" quotePrefix="0" xfId="0">
      <alignment horizontal="right" vertical="center"/>
    </xf>
    <xf numFmtId="1" fontId="4" fillId="6" borderId="1" applyAlignment="1" pivotButton="0" quotePrefix="0" xfId="0">
      <alignment horizontal="center" vertical="center" wrapText="1"/>
    </xf>
    <xf numFmtId="166" fontId="4" fillId="6" borderId="1" applyAlignment="1" pivotButton="0" quotePrefix="0" xfId="0">
      <alignment horizontal="center" vertical="center" wrapText="1"/>
    </xf>
    <xf numFmtId="0" fontId="4" fillId="6" borderId="1" applyAlignment="1" pivotButton="0" quotePrefix="0" xfId="0">
      <alignment horizontal="center" vertical="center" wrapText="1"/>
    </xf>
    <xf numFmtId="165" fontId="4" fillId="7" borderId="1" applyAlignment="1" pivotButton="0" quotePrefix="0" xfId="0">
      <alignment horizontal="right" vertical="center"/>
    </xf>
    <xf numFmtId="1" fontId="4" fillId="7" borderId="1" applyAlignment="1" pivotButton="0" quotePrefix="0" xfId="0">
      <alignment horizontal="center" vertical="center" wrapText="1"/>
    </xf>
    <xf numFmtId="166" fontId="4" fillId="7" borderId="1" applyAlignment="1" pivotButton="0" quotePrefix="0" xfId="0">
      <alignment horizontal="center" vertical="center" wrapText="1"/>
    </xf>
    <xf numFmtId="0" fontId="4" fillId="7" borderId="1" applyAlignment="1" pivotButton="0" quotePrefix="0" xfId="0">
      <alignment horizontal="center" vertical="center" wrapText="1"/>
    </xf>
    <xf numFmtId="0" fontId="3" fillId="8" borderId="1" applyAlignment="1" pivotButton="0" quotePrefix="0" xfId="0">
      <alignment horizontal="center" vertical="center" wrapText="1"/>
    </xf>
    <xf numFmtId="165" fontId="5" fillId="9" borderId="1" applyAlignment="1" pivotButton="0" quotePrefix="0" xfId="0">
      <alignment horizontal="center" vertical="center"/>
    </xf>
    <xf numFmtId="1" fontId="5" fillId="9" borderId="1" applyAlignment="1" pivotButton="0" quotePrefix="0" xfId="0">
      <alignment horizontal="center" vertical="center"/>
    </xf>
    <xf numFmtId="0" fontId="3" fillId="4" borderId="1" applyAlignment="1" pivotButton="0" quotePrefix="0" xfId="0">
      <alignment horizontal="center" vertical="center"/>
    </xf>
    <xf numFmtId="0" fontId="5" fillId="6" borderId="1" applyAlignment="1" pivotButton="0" quotePrefix="0" xfId="0">
      <alignment horizontal="left" vertical="center"/>
    </xf>
    <xf numFmtId="1" fontId="4" fillId="6" borderId="1" applyAlignment="1" pivotButton="0" quotePrefix="0" xfId="0">
      <alignment horizontal="right" vertical="center"/>
    </xf>
    <xf numFmtId="0" fontId="5" fillId="7" borderId="1" applyAlignment="1" pivotButton="0" quotePrefix="0" xfId="0">
      <alignment horizontal="left" vertical="center"/>
    </xf>
    <xf numFmtId="166" fontId="4" fillId="6" borderId="1" applyAlignment="1" pivotButton="0" quotePrefix="0" xfId="0">
      <alignment horizontal="right" vertical="center"/>
    </xf>
    <xf numFmtId="0" fontId="6" fillId="10" borderId="1" applyAlignment="1" pivotButton="0" quotePrefix="0" xfId="0">
      <alignment horizontal="left" vertical="center"/>
    </xf>
    <xf numFmtId="0" fontId="4" fillId="3" borderId="1" applyAlignment="1" pivotButton="0" quotePrefix="0" xfId="0">
      <alignment horizontal="left" vertical="center" wrapText="1"/>
    </xf>
    <xf numFmtId="0" fontId="0" fillId="3" borderId="1" pivotButton="0" quotePrefix="0" xfId="0"/>
    <xf numFmtId="0" fontId="3" fillId="8" borderId="1" applyAlignment="1" pivotButton="0" quotePrefix="0" xfId="0">
      <alignment horizontal="center" vertical="center"/>
    </xf>
    <xf numFmtId="0" fontId="3" fillId="8" borderId="1" applyAlignment="1" pivotButton="0" quotePrefix="0" xfId="0">
      <alignment horizontal="left" vertical="center"/>
    </xf>
    <xf numFmtId="0" fontId="4" fillId="6" borderId="1" applyAlignment="1" pivotButton="0" quotePrefix="0" xfId="0">
      <alignment horizontal="left" vertical="center"/>
    </xf>
    <xf numFmtId="0" fontId="4" fillId="7" borderId="1" applyAlignment="1" pivotButton="0" quotePrefix="0" xfId="0">
      <alignment horizontal="left" vertical="center"/>
    </xf>
    <xf numFmtId="0" fontId="4" fillId="7" borderId="1" applyAlignment="1" pivotButton="0" quotePrefix="0" xfId="0">
      <alignment horizontal="left" vertical="center" wrapText="1"/>
    </xf>
    <xf numFmtId="0" fontId="3" fillId="8" borderId="1" applyAlignment="1" pivotButton="0" quotePrefix="0" xfId="0">
      <alignment horizontal="left" vertical="center" wrapText="1"/>
    </xf>
    <xf numFmtId="0" fontId="4" fillId="6" borderId="1" applyAlignment="1" pivotButton="0" quotePrefix="0" xfId="0">
      <alignment horizontal="left" vertical="center" wrapText="1"/>
    </xf>
    <xf numFmtId="0" fontId="0" fillId="0" borderId="4" pivotButton="0" quotePrefix="0" xfId="0"/>
    <xf numFmtId="0" fontId="0" fillId="0" borderId="5" pivotButton="0" quotePrefix="0" xfId="0"/>
    <xf numFmtId="164" fontId="4" fillId="5" borderId="1" applyAlignment="1" pivotButton="0" quotePrefix="0" xfId="0">
      <alignment horizontal="center" vertical="center"/>
    </xf>
    <xf numFmtId="165" fontId="4" fillId="5" borderId="1" applyAlignment="1" pivotButton="0" quotePrefix="0" xfId="0">
      <alignment horizontal="center" vertical="center"/>
    </xf>
    <xf numFmtId="165" fontId="4" fillId="6" borderId="1" applyAlignment="1" pivotButton="0" quotePrefix="0" xfId="0">
      <alignment horizontal="right" vertical="center"/>
    </xf>
    <xf numFmtId="166" fontId="4" fillId="6" borderId="1" applyAlignment="1" pivotButton="0" quotePrefix="0" xfId="0">
      <alignment horizontal="center" vertical="center" wrapText="1"/>
    </xf>
    <xf numFmtId="165" fontId="4" fillId="7" borderId="1" applyAlignment="1" pivotButton="0" quotePrefix="0" xfId="0">
      <alignment horizontal="right" vertical="center"/>
    </xf>
    <xf numFmtId="166" fontId="4" fillId="7" borderId="1" applyAlignment="1" pivotButton="0" quotePrefix="0" xfId="0">
      <alignment horizontal="center" vertical="center" wrapText="1"/>
    </xf>
    <xf numFmtId="165" fontId="5" fillId="9" borderId="1" applyAlignment="1" pivotButton="0" quotePrefix="0" xfId="0">
      <alignment horizontal="center" vertical="center"/>
    </xf>
    <xf numFmtId="166" fontId="4" fillId="6" borderId="1" applyAlignment="1" pivotButton="0" quotePrefix="0" xfId="0">
      <alignment horizontal="right" vertical="center"/>
    </xf>
  </cellXfs>
  <cellStyles count="1">
    <cellStyle name="Normal" xfId="0" builtinId="0" hidden="0"/>
  </cellStyles>
  <dxfs count="2">
    <dxf>
      <font>
        <name val="Aptos"/>
        <b val="1"/>
        <color rgb="0022C55E"/>
        <sz val="10"/>
      </font>
    </dxf>
    <dxf>
      <font>
        <name val="Aptos"/>
        <b val="1"/>
        <color rgb="00DC2626"/>
        <sz val="1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Plus-value brute et fiscalité totale par bien</a:t>
            </a:r>
          </a:p>
        </rich>
      </tx>
    </title>
    <plotArea>
      <barChart>
        <barDir val="col"/>
        <grouping val="clustered"/>
        <ser>
          <idx val="0"/>
          <order val="0"/>
          <tx>
            <strRef>
              <f>'Calcul plus-value'!M5</f>
            </strRef>
          </tx>
          <spPr>
            <a:solidFill xmlns:a="http://schemas.openxmlformats.org/drawingml/2006/main">
              <a:srgbClr val="14B8A6"/>
            </a:solidFill>
            <a:ln xmlns:a="http://schemas.openxmlformats.org/drawingml/2006/main">
              <a:prstDash val="solid"/>
            </a:ln>
          </spPr>
          <cat>
            <numRef>
              <f>'Calcul plus-value'!$A$6:$A$105</f>
            </numRef>
          </cat>
          <val>
            <numRef>
              <f>'Calcul plus-value'!$M$6:$M$105</f>
            </numRef>
          </val>
        </ser>
        <ser>
          <idx val="1"/>
          <order val="1"/>
          <tx>
            <strRef>
              <f>'Calcul plus-value'!V5</f>
            </strRef>
          </tx>
          <spPr>
            <a:solidFill xmlns:a="http://schemas.openxmlformats.org/drawingml/2006/main">
              <a:srgbClr val="DC2626"/>
            </a:solidFill>
            <a:ln xmlns:a="http://schemas.openxmlformats.org/drawingml/2006/main">
              <a:prstDash val="solid"/>
            </a:ln>
          </spPr>
          <cat>
            <numRef>
              <f>'Calcul plus-value'!$A$6:$A$105</f>
            </numRef>
          </cat>
          <val>
            <numRef>
              <f>'Calcul plus-value'!$V$6:$V$105</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Référence du bien</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Montant en euros</a:t>
                </a:r>
              </a:p>
            </rich>
          </tx>
        </title>
        <majorTickMark val="none"/>
        <minorTickMark val="none"/>
        <crossAx val="10"/>
      </valAx>
    </plotArea>
    <legend>
      <legendPos val="r"/>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Répartition de la fiscalité estimée</a:t>
            </a:r>
          </a:p>
        </rich>
      </tx>
    </title>
    <plotArea>
      <pieChart>
        <varyColors val="1"/>
        <ser>
          <idx val="0"/>
          <order val="0"/>
          <tx>
            <strRef>
              <f>'Synthèse'!K22</f>
            </strRef>
          </tx>
          <spPr>
            <a:solidFill xmlns:a="http://schemas.openxmlformats.org/drawingml/2006/main">
              <a:srgbClr val="0F766E"/>
            </a:solidFill>
            <a:ln xmlns:a="http://schemas.openxmlformats.org/drawingml/2006/main">
              <a:prstDash val="solid"/>
            </a:ln>
          </spPr>
          <cat>
            <numRef>
              <f>'Synthèse'!$J$23:$J$25</f>
            </numRef>
          </cat>
          <val>
            <numRef>
              <f>'Synthèse'!$K$23:$K$25</f>
            </numRef>
          </val>
        </ser>
        <dLbls>
          <showPercent val="1"/>
          <showLeaderLines val="1"/>
        </dLbls>
        <firstSliceAng val="0"/>
      </pieChart>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drawing1.xml><?xml version="1.0" encoding="utf-8"?>
<wsDr xmlns="http://schemas.openxmlformats.org/drawingml/2006/spreadsheetDrawing">
  <oneCellAnchor>
    <from>
      <col>9</col>
      <colOff>0</colOff>
      <row>3</row>
      <rowOff>0</rowOff>
    </from>
    <ext cx="6480000" cy="32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9</col>
      <colOff>0</colOff>
      <row>17</row>
      <rowOff>0</rowOff>
    </from>
    <ext cx="5400000" cy="288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X108"/>
  <sheetViews>
    <sheetView workbookViewId="0">
      <pane ySplit="5" topLeftCell="A6" activePane="bottomLeft" state="frozen"/>
      <selection pane="bottomLeft" activeCell="A1" sqref="A1"/>
    </sheetView>
  </sheetViews>
  <sheetFormatPr baseColWidth="8" defaultRowHeight="15"/>
  <cols>
    <col width="18" customWidth="1" min="1" max="1"/>
    <col width="20" customWidth="1" min="2" max="2"/>
    <col width="38" customWidth="1" min="3" max="3"/>
    <col width="15" customWidth="1" min="4" max="4"/>
    <col width="18" customWidth="1" min="5" max="5"/>
    <col width="18" customWidth="1" min="6" max="6"/>
    <col width="18" customWidth="1" min="7" max="7"/>
    <col width="22" customWidth="1" min="8" max="8"/>
    <col width="18" customWidth="1" min="9" max="9"/>
    <col width="18" customWidth="1" min="10" max="10"/>
    <col width="22" customWidth="1" min="11" max="11"/>
    <col width="22" customWidth="1" min="12" max="12"/>
    <col width="18" customWidth="1" min="13" max="13"/>
    <col width="18" customWidth="1" min="14" max="14"/>
    <col width="16" customWidth="1" min="15" max="15"/>
    <col width="22" customWidth="1" min="16" max="16"/>
    <col width="25" customWidth="1" min="17" max="17"/>
    <col width="28" customWidth="1" min="18" max="18"/>
    <col width="21" customWidth="1" min="19" max="19"/>
    <col width="24" customWidth="1" min="20" max="20"/>
    <col width="18" customWidth="1" min="21" max="21"/>
    <col width="22" customWidth="1" min="22" max="22"/>
    <col width="24" customWidth="1" min="23" max="23"/>
    <col width="34" customWidth="1" min="24" max="24"/>
  </cols>
  <sheetData>
    <row r="1" ht="27" customHeight="1">
      <c r="A1" s="1" t="inlineStr">
        <is>
          <t>Estimation de la plus-value sur résidence secondaire</t>
        </is>
      </c>
    </row>
    <row r="2" ht="28" customHeight="1">
      <c r="A2" s="2" t="inlineStr">
        <is>
          <t>Estimation pédagogique : le calcul définitif, les exonérations et les justificatifs sont vérifiés par le notaire.</t>
        </is>
      </c>
    </row>
    <row r="3" ht="34" customHeight="1">
      <c r="A3" s="2" t="inlineStr">
        <is>
          <t>Saisir les colonnes jaunes. Les frais d'acquisition et travaux ci-dessous correspondent à des frais réels retenus ; les forfaits éventuels ne sont pas cumulables avec ces frais réels.</t>
        </is>
      </c>
    </row>
    <row r="4"/>
    <row r="5" ht="48" customHeight="1">
      <c r="A5" s="3" t="inlineStr">
        <is>
          <t>Référence du bien</t>
        </is>
      </c>
      <c r="B5" s="3" t="inlineStr">
        <is>
          <t>Propriétaire</t>
        </is>
      </c>
      <c r="C5" s="3" t="inlineStr">
        <is>
          <t>Adresse du bien</t>
        </is>
      </c>
      <c r="D5" s="3" t="inlineStr">
        <is>
          <t>Date d'acquisition</t>
        </is>
      </c>
      <c r="E5" s="3" t="inlineStr">
        <is>
          <t>Date de cession prévue</t>
        </is>
      </c>
      <c r="F5" s="3" t="inlineStr">
        <is>
          <t>Prix d'acquisition (€)</t>
        </is>
      </c>
      <c r="G5" s="3" t="inlineStr">
        <is>
          <t>Prix de cession (€)</t>
        </is>
      </c>
      <c r="H5" s="3" t="inlineStr">
        <is>
          <t>Frais d'acquisition retenus (€)</t>
        </is>
      </c>
      <c r="I5" s="3" t="inlineStr">
        <is>
          <t>Travaux retenus (€)</t>
        </is>
      </c>
      <c r="J5" s="3" t="inlineStr">
        <is>
          <t>Frais de cession (€)</t>
        </is>
      </c>
      <c r="K5" s="3" t="inlineStr">
        <is>
          <t>Prix d'acquisition corrigé (€)</t>
        </is>
      </c>
      <c r="L5" s="3" t="inlineStr">
        <is>
          <t>Prix de cession corrigé (€)</t>
        </is>
      </c>
      <c r="M5" s="3" t="inlineStr">
        <is>
          <t>Plus-value brute (€)</t>
        </is>
      </c>
      <c r="N5" s="3" t="inlineStr">
        <is>
          <t>Durée de détention (années)</t>
        </is>
      </c>
      <c r="O5" s="3" t="inlineStr">
        <is>
          <t>Abattement IR (%)</t>
        </is>
      </c>
      <c r="P5" s="3" t="inlineStr">
        <is>
          <t>Plus-value imposable IR (€)</t>
        </is>
      </c>
      <c r="Q5" s="3" t="inlineStr">
        <is>
          <t>Abattement prélèvements sociaux (%)</t>
        </is>
      </c>
      <c r="R5" s="3" t="inlineStr">
        <is>
          <t>Plus-value imposable prélèvements sociaux (€)</t>
        </is>
      </c>
      <c r="S5" s="3" t="inlineStr">
        <is>
          <t>Impôt sur le revenu à 19 % (€)</t>
        </is>
      </c>
      <c r="T5" s="3" t="inlineStr">
        <is>
          <t>Prélèvements sociaux à 17,2 % (€)</t>
        </is>
      </c>
      <c r="U5" s="3" t="inlineStr">
        <is>
          <t>Surtaxe estimée (€)</t>
        </is>
      </c>
      <c r="V5" s="3" t="inlineStr">
        <is>
          <t>Fiscalité totale estimée (€)</t>
        </is>
      </c>
      <c r="W5" s="3" t="inlineStr">
        <is>
          <t>Plus-value nette après fiscalité (€)</t>
        </is>
      </c>
      <c r="X5" s="3" t="inlineStr">
        <is>
          <t>Statut / commentaire</t>
        </is>
      </c>
    </row>
    <row r="6">
      <c r="A6" s="4" t="inlineStr">
        <is>
          <t>PV-2026-001</t>
        </is>
      </c>
      <c r="B6" s="5" t="inlineStr">
        <is>
          <t>Camille Durand</t>
        </is>
      </c>
      <c r="C6" s="5" t="inlineStr">
        <is>
          <t>8 avenue Victor Hugo 75116 Paris</t>
        </is>
      </c>
      <c r="D6" s="36" t="n">
        <v>46037</v>
      </c>
      <c r="E6" s="36" t="n">
        <v>46371</v>
      </c>
      <c r="F6" s="37" t="n">
        <v>420000</v>
      </c>
      <c r="G6" s="37" t="n">
        <v>590000</v>
      </c>
      <c r="H6" s="37" t="n">
        <v>31500</v>
      </c>
      <c r="I6" s="37" t="n">
        <v>22000</v>
      </c>
      <c r="J6" s="37" t="n">
        <v>14000</v>
      </c>
      <c r="K6" s="38">
        <f>IF(OR(F6="",H6="",I6=""),"",F6+H6+I6)</f>
        <v/>
      </c>
      <c r="L6" s="38">
        <f>IF(OR(G6="",J6=""),"",G6-J6)</f>
        <v/>
      </c>
      <c r="M6" s="38">
        <f>IF(OR(K6="",L6=""),"",MAX(0,L6-K6))</f>
        <v/>
      </c>
      <c r="N6" s="9">
        <f>IF(OR(D6="",E6=""),"",IFERROR(DATEDIF(D6,E6,"Y"),0))</f>
        <v/>
      </c>
      <c r="O6" s="39">
        <f>IF(N6="","",IF(N6&lt;=5,0,IF(N6&lt;=21,(N6-5)*0.06,IF(N6=22,1,1))))</f>
        <v/>
      </c>
      <c r="P6" s="38">
        <f>IF(M6="","",M6*(1-O6))</f>
        <v/>
      </c>
      <c r="Q6" s="39">
        <f>IF(N6="","",IF(N6&lt;=5,0,IF(N6&lt;=21,(N6-5)*0.0165,IF(N6=22,0.28,IF(N6&gt;=30,1,0.28+(N6-22)*0.09)))))</f>
        <v/>
      </c>
      <c r="R6" s="38">
        <f>IF(M6="","",M6*(1-Q6))</f>
        <v/>
      </c>
      <c r="S6" s="38">
        <f>IF(P6="","",P6*0.19)</f>
        <v/>
      </c>
      <c r="T6" s="38">
        <f>IF(R6="","",R6*0.172)</f>
        <v/>
      </c>
      <c r="U6" s="38">
        <f>IF(P6="","",IF(P6&lt;=50000,0,IF(P6&lt;=60000,P6*0.02-(60000-P6)*0.05,IF(P6&lt;=100000,P6*0.02,IF(P6&lt;=110000,P6*0.03-(110000-P6)*0.1,IF(P6&lt;=150000,P6*0.03,IF(P6&lt;=160000,P6*0.04-(160000-P6)*0.15,IF(P6&lt;=200000,P6*0.04,IF(P6&lt;=210000,P6*0.05-(210000-P6)*0.2,IF(P6&lt;=250000,P6*0.05,IF(P6&lt;=260000,P6*0.06-(260000-P6)*0.25,P6*0.06))))))))))</f>
        <v/>
      </c>
      <c r="V6" s="38">
        <f>IF(OR(S6="",T6="",U6=""),"",S6+T6+U6)</f>
        <v/>
      </c>
      <c r="W6" s="38">
        <f>IF(OR(M6="",V6=""),"",M6-V6)</f>
        <v/>
      </c>
      <c r="X6" s="11">
        <f>IF(M6="","",IF(M6=0,"Pas de plus-value",IF(AND(O6=1,Q6=1),"Exonération après durée de détention","Plus-value imposable")))</f>
        <v/>
      </c>
    </row>
    <row r="7">
      <c r="A7" s="4" t="inlineStr">
        <is>
          <t>PV-2026-002</t>
        </is>
      </c>
      <c r="B7" s="5" t="inlineStr">
        <is>
          <t>Julien Moreau</t>
        </is>
      </c>
      <c r="C7" s="5" t="inlineStr">
        <is>
          <t>12 rue de la République 69002 Lyon</t>
        </is>
      </c>
      <c r="D7" s="36" t="n">
        <v>46063</v>
      </c>
      <c r="E7" s="36" t="n">
        <v>46356</v>
      </c>
      <c r="F7" s="37" t="n">
        <v>220000</v>
      </c>
      <c r="G7" s="37" t="n">
        <v>295000</v>
      </c>
      <c r="H7" s="37" t="n">
        <v>16500</v>
      </c>
      <c r="I7" s="37" t="n">
        <v>12000</v>
      </c>
      <c r="J7" s="37" t="n">
        <v>7500</v>
      </c>
      <c r="K7" s="40">
        <f>IF(OR(F7="",H7="",I7=""),"",F7+H7+I7)</f>
        <v/>
      </c>
      <c r="L7" s="40">
        <f>IF(OR(G7="",J7=""),"",G7-J7)</f>
        <v/>
      </c>
      <c r="M7" s="40">
        <f>IF(OR(K7="",L7=""),"",MAX(0,L7-K7))</f>
        <v/>
      </c>
      <c r="N7" s="13">
        <f>IF(OR(D7="",E7=""),"",IFERROR(DATEDIF(D7,E7,"Y"),0))</f>
        <v/>
      </c>
      <c r="O7" s="41">
        <f>IF(N7="","",IF(N7&lt;=5,0,IF(N7&lt;=21,(N7-5)*0.06,IF(N7=22,1,1))))</f>
        <v/>
      </c>
      <c r="P7" s="40">
        <f>IF(M7="","",M7*(1-O7))</f>
        <v/>
      </c>
      <c r="Q7" s="41">
        <f>IF(N7="","",IF(N7&lt;=5,0,IF(N7&lt;=21,(N7-5)*0.0165,IF(N7=22,0.28,IF(N7&gt;=30,1,0.28+(N7-22)*0.09)))))</f>
        <v/>
      </c>
      <c r="R7" s="40">
        <f>IF(M7="","",M7*(1-Q7))</f>
        <v/>
      </c>
      <c r="S7" s="40">
        <f>IF(P7="","",P7*0.19)</f>
        <v/>
      </c>
      <c r="T7" s="40">
        <f>IF(R7="","",R7*0.172)</f>
        <v/>
      </c>
      <c r="U7" s="40">
        <f>IF(P7="","",IF(P7&lt;=50000,0,IF(P7&lt;=60000,P7*0.02-(60000-P7)*0.05,IF(P7&lt;=100000,P7*0.02,IF(P7&lt;=110000,P7*0.03-(110000-P7)*0.1,IF(P7&lt;=150000,P7*0.03,IF(P7&lt;=160000,P7*0.04-(160000-P7)*0.15,IF(P7&lt;=200000,P7*0.04,IF(P7&lt;=210000,P7*0.05-(210000-P7)*0.2,IF(P7&lt;=250000,P7*0.05,IF(P7&lt;=260000,P7*0.06-(260000-P7)*0.25,P7*0.06))))))))))</f>
        <v/>
      </c>
      <c r="V7" s="40">
        <f>IF(OR(S7="",T7="",U7=""),"",S7+T7+U7)</f>
        <v/>
      </c>
      <c r="W7" s="40">
        <f>IF(OR(M7="",V7=""),"",M7-V7)</f>
        <v/>
      </c>
      <c r="X7" s="15">
        <f>IF(M7="","",IF(M7=0,"Pas de plus-value",IF(AND(O7=1,Q7=1),"Exonération après durée de détention","Plus-value imposable")))</f>
        <v/>
      </c>
    </row>
    <row r="8">
      <c r="A8" s="4" t="inlineStr">
        <is>
          <t>PV-2026-003</t>
        </is>
      </c>
      <c r="B8" s="5" t="inlineStr">
        <is>
          <t>Sophie Lefèvre</t>
        </is>
      </c>
      <c r="C8" s="5" t="inlineStr">
        <is>
          <t>24 cours Gambetta 33000 Bordeaux</t>
        </is>
      </c>
      <c r="D8" s="36" t="n">
        <v>46050</v>
      </c>
      <c r="E8" s="36" t="n">
        <v>46361</v>
      </c>
      <c r="F8" s="37" t="n">
        <v>285000</v>
      </c>
      <c r="G8" s="37" t="n">
        <v>370000</v>
      </c>
      <c r="H8" s="37" t="n">
        <v>21375</v>
      </c>
      <c r="I8" s="37" t="n">
        <v>20000</v>
      </c>
      <c r="J8" s="37" t="n">
        <v>9000</v>
      </c>
      <c r="K8" s="38">
        <f>IF(OR(F8="",H8="",I8=""),"",F8+H8+I8)</f>
        <v/>
      </c>
      <c r="L8" s="38">
        <f>IF(OR(G8="",J8=""),"",G8-J8)</f>
        <v/>
      </c>
      <c r="M8" s="38">
        <f>IF(OR(K8="",L8=""),"",MAX(0,L8-K8))</f>
        <v/>
      </c>
      <c r="N8" s="9">
        <f>IF(OR(D8="",E8=""),"",IFERROR(DATEDIF(D8,E8,"Y"),0))</f>
        <v/>
      </c>
      <c r="O8" s="39">
        <f>IF(N8="","",IF(N8&lt;=5,0,IF(N8&lt;=21,(N8-5)*0.06,IF(N8=22,1,1))))</f>
        <v/>
      </c>
      <c r="P8" s="38">
        <f>IF(M8="","",M8*(1-O8))</f>
        <v/>
      </c>
      <c r="Q8" s="39">
        <f>IF(N8="","",IF(N8&lt;=5,0,IF(N8&lt;=21,(N8-5)*0.0165,IF(N8=22,0.28,IF(N8&gt;=30,1,0.28+(N8-22)*0.09)))))</f>
        <v/>
      </c>
      <c r="R8" s="38">
        <f>IF(M8="","",M8*(1-Q8))</f>
        <v/>
      </c>
      <c r="S8" s="38">
        <f>IF(P8="","",P8*0.19)</f>
        <v/>
      </c>
      <c r="T8" s="38">
        <f>IF(R8="","",R8*0.172)</f>
        <v/>
      </c>
      <c r="U8" s="38">
        <f>IF(P8="","",IF(P8&lt;=50000,0,IF(P8&lt;=60000,P8*0.02-(60000-P8)*0.05,IF(P8&lt;=100000,P8*0.02,IF(P8&lt;=110000,P8*0.03-(110000-P8)*0.1,IF(P8&lt;=150000,P8*0.03,IF(P8&lt;=160000,P8*0.04-(160000-P8)*0.15,IF(P8&lt;=200000,P8*0.04,IF(P8&lt;=210000,P8*0.05-(210000-P8)*0.2,IF(P8&lt;=250000,P8*0.05,IF(P8&lt;=260000,P8*0.06-(260000-P8)*0.25,P8*0.06))))))))))</f>
        <v/>
      </c>
      <c r="V8" s="38">
        <f>IF(OR(S8="",T8="",U8=""),"",S8+T8+U8)</f>
        <v/>
      </c>
      <c r="W8" s="38">
        <f>IF(OR(M8="",V8=""),"",M8-V8)</f>
        <v/>
      </c>
      <c r="X8" s="11">
        <f>IF(M8="","",IF(M8=0,"Pas de plus-value",IF(AND(O8=1,Q8=1),"Exonération après durée de détention","Plus-value imposable")))</f>
        <v/>
      </c>
    </row>
    <row r="9">
      <c r="A9" s="4" t="inlineStr">
        <is>
          <t>PV-2026-004</t>
        </is>
      </c>
      <c r="B9" s="5" t="inlineStr">
        <is>
          <t>Thomas Bernard</t>
        </is>
      </c>
      <c r="C9" s="5" t="inlineStr">
        <is>
          <t>18 promenade des Anglais 06000 Nice</t>
        </is>
      </c>
      <c r="D9" s="36" t="n">
        <v>46086</v>
      </c>
      <c r="E9" s="36" t="n">
        <v>46376</v>
      </c>
      <c r="F9" s="37" t="n">
        <v>390000</v>
      </c>
      <c r="G9" s="37" t="n">
        <v>520000</v>
      </c>
      <c r="H9" s="37" t="n">
        <v>29250</v>
      </c>
      <c r="I9" s="37" t="n">
        <v>35000</v>
      </c>
      <c r="J9" s="37" t="n">
        <v>12500</v>
      </c>
      <c r="K9" s="40">
        <f>IF(OR(F9="",H9="",I9=""),"",F9+H9+I9)</f>
        <v/>
      </c>
      <c r="L9" s="40">
        <f>IF(OR(G9="",J9=""),"",G9-J9)</f>
        <v/>
      </c>
      <c r="M9" s="40">
        <f>IF(OR(K9="",L9=""),"",MAX(0,L9-K9))</f>
        <v/>
      </c>
      <c r="N9" s="13">
        <f>IF(OR(D9="",E9=""),"",IFERROR(DATEDIF(D9,E9,"Y"),0))</f>
        <v/>
      </c>
      <c r="O9" s="41">
        <f>IF(N9="","",IF(N9&lt;=5,0,IF(N9&lt;=21,(N9-5)*0.06,IF(N9=22,1,1))))</f>
        <v/>
      </c>
      <c r="P9" s="40">
        <f>IF(M9="","",M9*(1-O9))</f>
        <v/>
      </c>
      <c r="Q9" s="41">
        <f>IF(N9="","",IF(N9&lt;=5,0,IF(N9&lt;=21,(N9-5)*0.0165,IF(N9=22,0.28,IF(N9&gt;=30,1,0.28+(N9-22)*0.09)))))</f>
        <v/>
      </c>
      <c r="R9" s="40">
        <f>IF(M9="","",M9*(1-Q9))</f>
        <v/>
      </c>
      <c r="S9" s="40">
        <f>IF(P9="","",P9*0.19)</f>
        <v/>
      </c>
      <c r="T9" s="40">
        <f>IF(R9="","",R9*0.172)</f>
        <v/>
      </c>
      <c r="U9" s="40">
        <f>IF(P9="","",IF(P9&lt;=50000,0,IF(P9&lt;=60000,P9*0.02-(60000-P9)*0.05,IF(P9&lt;=100000,P9*0.02,IF(P9&lt;=110000,P9*0.03-(110000-P9)*0.1,IF(P9&lt;=150000,P9*0.03,IF(P9&lt;=160000,P9*0.04-(160000-P9)*0.15,IF(P9&lt;=200000,P9*0.04,IF(P9&lt;=210000,P9*0.05-(210000-P9)*0.2,IF(P9&lt;=250000,P9*0.05,IF(P9&lt;=260000,P9*0.06-(260000-P9)*0.25,P9*0.06))))))))))</f>
        <v/>
      </c>
      <c r="V9" s="40">
        <f>IF(OR(S9="",T9="",U9=""),"",S9+T9+U9)</f>
        <v/>
      </c>
      <c r="W9" s="40">
        <f>IF(OR(M9="",V9=""),"",M9-V9)</f>
        <v/>
      </c>
      <c r="X9" s="15">
        <f>IF(M9="","",IF(M9=0,"Pas de plus-value",IF(AND(O9=1,Q9=1),"Exonération après durée de détention","Plus-value imposable")))</f>
        <v/>
      </c>
    </row>
    <row r="10">
      <c r="A10" s="4" t="inlineStr">
        <is>
          <t>PV-2026-005</t>
        </is>
      </c>
      <c r="B10" s="5" t="inlineStr">
        <is>
          <t>Léa Martin</t>
        </is>
      </c>
      <c r="C10" s="5" t="inlineStr">
        <is>
          <t>5 rue des Lilas 44000 Nantes</t>
        </is>
      </c>
      <c r="D10" s="36" t="n">
        <v>46071</v>
      </c>
      <c r="E10" s="36" t="n">
        <v>46344</v>
      </c>
      <c r="F10" s="37" t="n">
        <v>180000</v>
      </c>
      <c r="G10" s="37" t="n">
        <v>245000</v>
      </c>
      <c r="H10" s="37" t="n">
        <v>13500</v>
      </c>
      <c r="I10" s="37" t="n">
        <v>8000</v>
      </c>
      <c r="J10" s="37" t="n">
        <v>6500</v>
      </c>
      <c r="K10" s="38">
        <f>IF(OR(F10="",H10="",I10=""),"",F10+H10+I10)</f>
        <v/>
      </c>
      <c r="L10" s="38">
        <f>IF(OR(G10="",J10=""),"",G10-J10)</f>
        <v/>
      </c>
      <c r="M10" s="38">
        <f>IF(OR(K10="",L10=""),"",MAX(0,L10-K10))</f>
        <v/>
      </c>
      <c r="N10" s="9">
        <f>IF(OR(D10="",E10=""),"",IFERROR(DATEDIF(D10,E10,"Y"),0))</f>
        <v/>
      </c>
      <c r="O10" s="39">
        <f>IF(N10="","",IF(N10&lt;=5,0,IF(N10&lt;=21,(N10-5)*0.06,IF(N10=22,1,1))))</f>
        <v/>
      </c>
      <c r="P10" s="38">
        <f>IF(M10="","",M10*(1-O10))</f>
        <v/>
      </c>
      <c r="Q10" s="39">
        <f>IF(N10="","",IF(N10&lt;=5,0,IF(N10&lt;=21,(N10-5)*0.0165,IF(N10=22,0.28,IF(N10&gt;=30,1,0.28+(N10-22)*0.09)))))</f>
        <v/>
      </c>
      <c r="R10" s="38">
        <f>IF(M10="","",M10*(1-Q10))</f>
        <v/>
      </c>
      <c r="S10" s="38">
        <f>IF(P10="","",P10*0.19)</f>
        <v/>
      </c>
      <c r="T10" s="38">
        <f>IF(R10="","",R10*0.172)</f>
        <v/>
      </c>
      <c r="U10" s="38">
        <f>IF(P10="","",IF(P10&lt;=50000,0,IF(P10&lt;=60000,P10*0.02-(60000-P10)*0.05,IF(P10&lt;=100000,P10*0.02,IF(P10&lt;=110000,P10*0.03-(110000-P10)*0.1,IF(P10&lt;=150000,P10*0.03,IF(P10&lt;=160000,P10*0.04-(160000-P10)*0.15,IF(P10&lt;=200000,P10*0.04,IF(P10&lt;=210000,P10*0.05-(210000-P10)*0.2,IF(P10&lt;=250000,P10*0.05,IF(P10&lt;=260000,P10*0.06-(260000-P10)*0.25,P10*0.06))))))))))</f>
        <v/>
      </c>
      <c r="V10" s="38">
        <f>IF(OR(S10="",T10="",U10=""),"",S10+T10+U10)</f>
        <v/>
      </c>
      <c r="W10" s="38">
        <f>IF(OR(M10="",V10=""),"",M10-V10)</f>
        <v/>
      </c>
      <c r="X10" s="11">
        <f>IF(M10="","",IF(M10=0,"Pas de plus-value",IF(AND(O10=1,Q10=1),"Exonération après durée de détention","Plus-value imposable")))</f>
        <v/>
      </c>
    </row>
    <row r="11">
      <c r="A11" s="4" t="inlineStr">
        <is>
          <t>PV-2026-006</t>
        </is>
      </c>
      <c r="B11" s="5" t="inlineStr">
        <is>
          <t>Nicolas Petit</t>
        </is>
      </c>
      <c r="C11" s="5" t="inlineStr">
        <is>
          <t>9 rue de la Méditerranée 34000 Montpellier</t>
        </is>
      </c>
      <c r="D11" s="36" t="n">
        <v>46124</v>
      </c>
      <c r="E11" s="36" t="n">
        <v>46366</v>
      </c>
      <c r="F11" s="37" t="n">
        <v>260000</v>
      </c>
      <c r="G11" s="37" t="n">
        <v>335000</v>
      </c>
      <c r="H11" s="37" t="n">
        <v>19500</v>
      </c>
      <c r="I11" s="37" t="n">
        <v>15000</v>
      </c>
      <c r="J11" s="37" t="n">
        <v>8000</v>
      </c>
      <c r="K11" s="40">
        <f>IF(OR(F11="",H11="",I11=""),"",F11+H11+I11)</f>
        <v/>
      </c>
      <c r="L11" s="40">
        <f>IF(OR(G11="",J11=""),"",G11-J11)</f>
        <v/>
      </c>
      <c r="M11" s="40">
        <f>IF(OR(K11="",L11=""),"",MAX(0,L11-K11))</f>
        <v/>
      </c>
      <c r="N11" s="13">
        <f>IF(OR(D11="",E11=""),"",IFERROR(DATEDIF(D11,E11,"Y"),0))</f>
        <v/>
      </c>
      <c r="O11" s="41">
        <f>IF(N11="","",IF(N11&lt;=5,0,IF(N11&lt;=21,(N11-5)*0.06,IF(N11=22,1,1))))</f>
        <v/>
      </c>
      <c r="P11" s="40">
        <f>IF(M11="","",M11*(1-O11))</f>
        <v/>
      </c>
      <c r="Q11" s="41">
        <f>IF(N11="","",IF(N11&lt;=5,0,IF(N11&lt;=21,(N11-5)*0.0165,IF(N11=22,0.28,IF(N11&gt;=30,1,0.28+(N11-22)*0.09)))))</f>
        <v/>
      </c>
      <c r="R11" s="40">
        <f>IF(M11="","",M11*(1-Q11))</f>
        <v/>
      </c>
      <c r="S11" s="40">
        <f>IF(P11="","",P11*0.19)</f>
        <v/>
      </c>
      <c r="T11" s="40">
        <f>IF(R11="","",R11*0.172)</f>
        <v/>
      </c>
      <c r="U11" s="40">
        <f>IF(P11="","",IF(P11&lt;=50000,0,IF(P11&lt;=60000,P11*0.02-(60000-P11)*0.05,IF(P11&lt;=100000,P11*0.02,IF(P11&lt;=110000,P11*0.03-(110000-P11)*0.1,IF(P11&lt;=150000,P11*0.03,IF(P11&lt;=160000,P11*0.04-(160000-P11)*0.15,IF(P11&lt;=200000,P11*0.04,IF(P11&lt;=210000,P11*0.05-(210000-P11)*0.2,IF(P11&lt;=250000,P11*0.05,IF(P11&lt;=260000,P11*0.06-(260000-P11)*0.25,P11*0.06))))))))))</f>
        <v/>
      </c>
      <c r="V11" s="40">
        <f>IF(OR(S11="",T11="",U11=""),"",S11+T11+U11)</f>
        <v/>
      </c>
      <c r="W11" s="40">
        <f>IF(OR(M11="",V11=""),"",M11-V11)</f>
        <v/>
      </c>
      <c r="X11" s="15">
        <f>IF(M11="","",IF(M11=0,"Pas de plus-value",IF(AND(O11=1,Q11=1),"Exonération après durée de détention","Plus-value imposable")))</f>
        <v/>
      </c>
    </row>
    <row r="12">
      <c r="A12" s="4" t="inlineStr">
        <is>
          <t>PV-2026-007</t>
        </is>
      </c>
      <c r="B12" s="5" t="inlineStr">
        <is>
          <t>Émilie Rousseau</t>
        </is>
      </c>
      <c r="C12" s="5" t="inlineStr">
        <is>
          <t>14 quai Duperré 17000 La Rochelle</t>
        </is>
      </c>
      <c r="D12" s="36" t="n">
        <v>46103</v>
      </c>
      <c r="E12" s="36" t="n">
        <v>46351</v>
      </c>
      <c r="F12" s="37" t="n">
        <v>310000</v>
      </c>
      <c r="G12" s="37" t="n">
        <v>410000</v>
      </c>
      <c r="H12" s="37" t="n">
        <v>23250</v>
      </c>
      <c r="I12" s="37" t="n">
        <v>18000</v>
      </c>
      <c r="J12" s="37" t="n">
        <v>10000</v>
      </c>
      <c r="K12" s="38">
        <f>IF(OR(F12="",H12="",I12=""),"",F12+H12+I12)</f>
        <v/>
      </c>
      <c r="L12" s="38">
        <f>IF(OR(G12="",J12=""),"",G12-J12)</f>
        <v/>
      </c>
      <c r="M12" s="38">
        <f>IF(OR(K12="",L12=""),"",MAX(0,L12-K12))</f>
        <v/>
      </c>
      <c r="N12" s="9">
        <f>IF(OR(D12="",E12=""),"",IFERROR(DATEDIF(D12,E12,"Y"),0))</f>
        <v/>
      </c>
      <c r="O12" s="39">
        <f>IF(N12="","",IF(N12&lt;=5,0,IF(N12&lt;=21,(N12-5)*0.06,IF(N12=22,1,1))))</f>
        <v/>
      </c>
      <c r="P12" s="38">
        <f>IF(M12="","",M12*(1-O12))</f>
        <v/>
      </c>
      <c r="Q12" s="39">
        <f>IF(N12="","",IF(N12&lt;=5,0,IF(N12&lt;=21,(N12-5)*0.0165,IF(N12=22,0.28,IF(N12&gt;=30,1,0.28+(N12-22)*0.09)))))</f>
        <v/>
      </c>
      <c r="R12" s="38">
        <f>IF(M12="","",M12*(1-Q12))</f>
        <v/>
      </c>
      <c r="S12" s="38">
        <f>IF(P12="","",P12*0.19)</f>
        <v/>
      </c>
      <c r="T12" s="38">
        <f>IF(R12="","",R12*0.172)</f>
        <v/>
      </c>
      <c r="U12" s="38">
        <f>IF(P12="","",IF(P12&lt;=50000,0,IF(P12&lt;=60000,P12*0.02-(60000-P12)*0.05,IF(P12&lt;=100000,P12*0.02,IF(P12&lt;=110000,P12*0.03-(110000-P12)*0.1,IF(P12&lt;=150000,P12*0.03,IF(P12&lt;=160000,P12*0.04-(160000-P12)*0.15,IF(P12&lt;=200000,P12*0.04,IF(P12&lt;=210000,P12*0.05-(210000-P12)*0.2,IF(P12&lt;=250000,P12*0.05,IF(P12&lt;=260000,P12*0.06-(260000-P12)*0.25,P12*0.06))))))))))</f>
        <v/>
      </c>
      <c r="V12" s="38">
        <f>IF(OR(S12="",T12="",U12=""),"",S12+T12+U12)</f>
        <v/>
      </c>
      <c r="W12" s="38">
        <f>IF(OR(M12="",V12=""),"",M12-V12)</f>
        <v/>
      </c>
      <c r="X12" s="11">
        <f>IF(M12="","",IF(M12=0,"Pas de plus-value",IF(AND(O12=1,Q12=1),"Exonération après durée de détention","Plus-value imposable")))</f>
        <v/>
      </c>
    </row>
    <row r="13">
      <c r="A13" s="4" t="inlineStr">
        <is>
          <t>PV-2026-008</t>
        </is>
      </c>
      <c r="B13" s="5" t="inlineStr">
        <is>
          <t>Antoine Garcia</t>
        </is>
      </c>
      <c r="C13" s="5" t="inlineStr">
        <is>
          <t>7 avenue du Parmelan 74000 Annecy</t>
        </is>
      </c>
      <c r="D13" s="36" t="n">
        <v>46150</v>
      </c>
      <c r="E13" s="36" t="n">
        <v>46384</v>
      </c>
      <c r="F13" s="37" t="n">
        <v>350000</v>
      </c>
      <c r="G13" s="37" t="n">
        <v>480000</v>
      </c>
      <c r="H13" s="37" t="n">
        <v>26250</v>
      </c>
      <c r="I13" s="37" t="n">
        <v>30000</v>
      </c>
      <c r="J13" s="37" t="n">
        <v>12000</v>
      </c>
      <c r="K13" s="40">
        <f>IF(OR(F13="",H13="",I13=""),"",F13+H13+I13)</f>
        <v/>
      </c>
      <c r="L13" s="40">
        <f>IF(OR(G13="",J13=""),"",G13-J13)</f>
        <v/>
      </c>
      <c r="M13" s="40">
        <f>IF(OR(K13="",L13=""),"",MAX(0,L13-K13))</f>
        <v/>
      </c>
      <c r="N13" s="13">
        <f>IF(OR(D13="",E13=""),"",IFERROR(DATEDIF(D13,E13,"Y"),0))</f>
        <v/>
      </c>
      <c r="O13" s="41">
        <f>IF(N13="","",IF(N13&lt;=5,0,IF(N13&lt;=21,(N13-5)*0.06,IF(N13=22,1,1))))</f>
        <v/>
      </c>
      <c r="P13" s="40">
        <f>IF(M13="","",M13*(1-O13))</f>
        <v/>
      </c>
      <c r="Q13" s="41">
        <f>IF(N13="","",IF(N13&lt;=5,0,IF(N13&lt;=21,(N13-5)*0.0165,IF(N13=22,0.28,IF(N13&gt;=30,1,0.28+(N13-22)*0.09)))))</f>
        <v/>
      </c>
      <c r="R13" s="40">
        <f>IF(M13="","",M13*(1-Q13))</f>
        <v/>
      </c>
      <c r="S13" s="40">
        <f>IF(P13="","",P13*0.19)</f>
        <v/>
      </c>
      <c r="T13" s="40">
        <f>IF(R13="","",R13*0.172)</f>
        <v/>
      </c>
      <c r="U13" s="40">
        <f>IF(P13="","",IF(P13&lt;=50000,0,IF(P13&lt;=60000,P13*0.02-(60000-P13)*0.05,IF(P13&lt;=100000,P13*0.02,IF(P13&lt;=110000,P13*0.03-(110000-P13)*0.1,IF(P13&lt;=150000,P13*0.03,IF(P13&lt;=160000,P13*0.04-(160000-P13)*0.15,IF(P13&lt;=200000,P13*0.04,IF(P13&lt;=210000,P13*0.05-(210000-P13)*0.2,IF(P13&lt;=250000,P13*0.05,IF(P13&lt;=260000,P13*0.06-(260000-P13)*0.25,P13*0.06))))))))))</f>
        <v/>
      </c>
      <c r="V13" s="40">
        <f>IF(OR(S13="",T13="",U13=""),"",S13+T13+U13)</f>
        <v/>
      </c>
      <c r="W13" s="40">
        <f>IF(OR(M13="",V13=""),"",M13-V13)</f>
        <v/>
      </c>
      <c r="X13" s="15">
        <f>IF(M13="","",IF(M13=0,"Pas de plus-value",IF(AND(O13=1,Q13=1),"Exonération après durée de détention","Plus-value imposable")))</f>
        <v/>
      </c>
    </row>
    <row r="14">
      <c r="A14" s="4" t="n"/>
      <c r="B14" s="5" t="n"/>
      <c r="C14" s="5" t="n"/>
      <c r="D14" s="36" t="n"/>
      <c r="E14" s="36" t="n"/>
      <c r="F14" s="37" t="n"/>
      <c r="G14" s="37" t="n"/>
      <c r="H14" s="37" t="n"/>
      <c r="I14" s="37" t="n"/>
      <c r="J14" s="37" t="n"/>
      <c r="K14" s="38">
        <f>IF(OR(F14="",H14="",I14=""),"",F14+H14+I14)</f>
        <v/>
      </c>
      <c r="L14" s="38">
        <f>IF(OR(G14="",J14=""),"",G14-J14)</f>
        <v/>
      </c>
      <c r="M14" s="38">
        <f>IF(OR(K14="",L14=""),"",MAX(0,L14-K14))</f>
        <v/>
      </c>
      <c r="N14" s="9">
        <f>IF(OR(D14="",E14=""),"",IFERROR(DATEDIF(D14,E14,"Y"),0))</f>
        <v/>
      </c>
      <c r="O14" s="39">
        <f>IF(N14="","",IF(N14&lt;=5,0,IF(N14&lt;=21,(N14-5)*0.06,IF(N14=22,1,1))))</f>
        <v/>
      </c>
      <c r="P14" s="38">
        <f>IF(M14="","",M14*(1-O14))</f>
        <v/>
      </c>
      <c r="Q14" s="39">
        <f>IF(N14="","",IF(N14&lt;=5,0,IF(N14&lt;=21,(N14-5)*0.0165,IF(N14=22,0.28,IF(N14&gt;=30,1,0.28+(N14-22)*0.09)))))</f>
        <v/>
      </c>
      <c r="R14" s="38">
        <f>IF(M14="","",M14*(1-Q14))</f>
        <v/>
      </c>
      <c r="S14" s="38">
        <f>IF(P14="","",P14*0.19)</f>
        <v/>
      </c>
      <c r="T14" s="38">
        <f>IF(R14="","",R14*0.172)</f>
        <v/>
      </c>
      <c r="U14" s="38">
        <f>IF(P14="","",IF(P14&lt;=50000,0,IF(P14&lt;=60000,P14*0.02-(60000-P14)*0.05,IF(P14&lt;=100000,P14*0.02,IF(P14&lt;=110000,P14*0.03-(110000-P14)*0.1,IF(P14&lt;=150000,P14*0.03,IF(P14&lt;=160000,P14*0.04-(160000-P14)*0.15,IF(P14&lt;=200000,P14*0.04,IF(P14&lt;=210000,P14*0.05-(210000-P14)*0.2,IF(P14&lt;=250000,P14*0.05,IF(P14&lt;=260000,P14*0.06-(260000-P14)*0.25,P14*0.06))))))))))</f>
        <v/>
      </c>
      <c r="V14" s="38">
        <f>IF(OR(S14="",T14="",U14=""),"",S14+T14+U14)</f>
        <v/>
      </c>
      <c r="W14" s="38">
        <f>IF(OR(M14="",V14=""),"",M14-V14)</f>
        <v/>
      </c>
      <c r="X14" s="11">
        <f>IF(M14="","",IF(M14=0,"Pas de plus-value",IF(AND(O14=1,Q14=1),"Exonération après durée de détention","Plus-value imposable")))</f>
        <v/>
      </c>
    </row>
    <row r="15">
      <c r="A15" s="4" t="n"/>
      <c r="B15" s="5" t="n"/>
      <c r="C15" s="5" t="n"/>
      <c r="D15" s="36" t="n"/>
      <c r="E15" s="36" t="n"/>
      <c r="F15" s="37" t="n"/>
      <c r="G15" s="37" t="n"/>
      <c r="H15" s="37" t="n"/>
      <c r="I15" s="37" t="n"/>
      <c r="J15" s="37" t="n"/>
      <c r="K15" s="40">
        <f>IF(OR(F15="",H15="",I15=""),"",F15+H15+I15)</f>
        <v/>
      </c>
      <c r="L15" s="40">
        <f>IF(OR(G15="",J15=""),"",G15-J15)</f>
        <v/>
      </c>
      <c r="M15" s="40">
        <f>IF(OR(K15="",L15=""),"",MAX(0,L15-K15))</f>
        <v/>
      </c>
      <c r="N15" s="13">
        <f>IF(OR(D15="",E15=""),"",IFERROR(DATEDIF(D15,E15,"Y"),0))</f>
        <v/>
      </c>
      <c r="O15" s="41">
        <f>IF(N15="","",IF(N15&lt;=5,0,IF(N15&lt;=21,(N15-5)*0.06,IF(N15=22,1,1))))</f>
        <v/>
      </c>
      <c r="P15" s="40">
        <f>IF(M15="","",M15*(1-O15))</f>
        <v/>
      </c>
      <c r="Q15" s="41">
        <f>IF(N15="","",IF(N15&lt;=5,0,IF(N15&lt;=21,(N15-5)*0.0165,IF(N15=22,0.28,IF(N15&gt;=30,1,0.28+(N15-22)*0.09)))))</f>
        <v/>
      </c>
      <c r="R15" s="40">
        <f>IF(M15="","",M15*(1-Q15))</f>
        <v/>
      </c>
      <c r="S15" s="40">
        <f>IF(P15="","",P15*0.19)</f>
        <v/>
      </c>
      <c r="T15" s="40">
        <f>IF(R15="","",R15*0.172)</f>
        <v/>
      </c>
      <c r="U15" s="40">
        <f>IF(P15="","",IF(P15&lt;=50000,0,IF(P15&lt;=60000,P15*0.02-(60000-P15)*0.05,IF(P15&lt;=100000,P15*0.02,IF(P15&lt;=110000,P15*0.03-(110000-P15)*0.1,IF(P15&lt;=150000,P15*0.03,IF(P15&lt;=160000,P15*0.04-(160000-P15)*0.15,IF(P15&lt;=200000,P15*0.04,IF(P15&lt;=210000,P15*0.05-(210000-P15)*0.2,IF(P15&lt;=250000,P15*0.05,IF(P15&lt;=260000,P15*0.06-(260000-P15)*0.25,P15*0.06))))))))))</f>
        <v/>
      </c>
      <c r="V15" s="40">
        <f>IF(OR(S15="",T15="",U15=""),"",S15+T15+U15)</f>
        <v/>
      </c>
      <c r="W15" s="40">
        <f>IF(OR(M15="",V15=""),"",M15-V15)</f>
        <v/>
      </c>
      <c r="X15" s="15">
        <f>IF(M15="","",IF(M15=0,"Pas de plus-value",IF(AND(O15=1,Q15=1),"Exonération après durée de détention","Plus-value imposable")))</f>
        <v/>
      </c>
    </row>
    <row r="16">
      <c r="A16" s="4" t="n"/>
      <c r="B16" s="5" t="n"/>
      <c r="C16" s="5" t="n"/>
      <c r="D16" s="36" t="n"/>
      <c r="E16" s="36" t="n"/>
      <c r="F16" s="37" t="n"/>
      <c r="G16" s="37" t="n"/>
      <c r="H16" s="37" t="n"/>
      <c r="I16" s="37" t="n"/>
      <c r="J16" s="37" t="n"/>
      <c r="K16" s="38">
        <f>IF(OR(F16="",H16="",I16=""),"",F16+H16+I16)</f>
        <v/>
      </c>
      <c r="L16" s="38">
        <f>IF(OR(G16="",J16=""),"",G16-J16)</f>
        <v/>
      </c>
      <c r="M16" s="38">
        <f>IF(OR(K16="",L16=""),"",MAX(0,L16-K16))</f>
        <v/>
      </c>
      <c r="N16" s="9">
        <f>IF(OR(D16="",E16=""),"",IFERROR(DATEDIF(D16,E16,"Y"),0))</f>
        <v/>
      </c>
      <c r="O16" s="39">
        <f>IF(N16="","",IF(N16&lt;=5,0,IF(N16&lt;=21,(N16-5)*0.06,IF(N16=22,1,1))))</f>
        <v/>
      </c>
      <c r="P16" s="38">
        <f>IF(M16="","",M16*(1-O16))</f>
        <v/>
      </c>
      <c r="Q16" s="39">
        <f>IF(N16="","",IF(N16&lt;=5,0,IF(N16&lt;=21,(N16-5)*0.0165,IF(N16=22,0.28,IF(N16&gt;=30,1,0.28+(N16-22)*0.09)))))</f>
        <v/>
      </c>
      <c r="R16" s="38">
        <f>IF(M16="","",M16*(1-Q16))</f>
        <v/>
      </c>
      <c r="S16" s="38">
        <f>IF(P16="","",P16*0.19)</f>
        <v/>
      </c>
      <c r="T16" s="38">
        <f>IF(R16="","",R16*0.172)</f>
        <v/>
      </c>
      <c r="U16" s="38">
        <f>IF(P16="","",IF(P16&lt;=50000,0,IF(P16&lt;=60000,P16*0.02-(60000-P16)*0.05,IF(P16&lt;=100000,P16*0.02,IF(P16&lt;=110000,P16*0.03-(110000-P16)*0.1,IF(P16&lt;=150000,P16*0.03,IF(P16&lt;=160000,P16*0.04-(160000-P16)*0.15,IF(P16&lt;=200000,P16*0.04,IF(P16&lt;=210000,P16*0.05-(210000-P16)*0.2,IF(P16&lt;=250000,P16*0.05,IF(P16&lt;=260000,P16*0.06-(260000-P16)*0.25,P16*0.06))))))))))</f>
        <v/>
      </c>
      <c r="V16" s="38">
        <f>IF(OR(S16="",T16="",U16=""),"",S16+T16+U16)</f>
        <v/>
      </c>
      <c r="W16" s="38">
        <f>IF(OR(M16="",V16=""),"",M16-V16)</f>
        <v/>
      </c>
      <c r="X16" s="11">
        <f>IF(M16="","",IF(M16=0,"Pas de plus-value",IF(AND(O16=1,Q16=1),"Exonération après durée de détention","Plus-value imposable")))</f>
        <v/>
      </c>
    </row>
    <row r="17">
      <c r="A17" s="4" t="n"/>
      <c r="B17" s="5" t="n"/>
      <c r="C17" s="5" t="n"/>
      <c r="D17" s="36" t="n"/>
      <c r="E17" s="36" t="n"/>
      <c r="F17" s="37" t="n"/>
      <c r="G17" s="37" t="n"/>
      <c r="H17" s="37" t="n"/>
      <c r="I17" s="37" t="n"/>
      <c r="J17" s="37" t="n"/>
      <c r="K17" s="40">
        <f>IF(OR(F17="",H17="",I17=""),"",F17+H17+I17)</f>
        <v/>
      </c>
      <c r="L17" s="40">
        <f>IF(OR(G17="",J17=""),"",G17-J17)</f>
        <v/>
      </c>
      <c r="M17" s="40">
        <f>IF(OR(K17="",L17=""),"",MAX(0,L17-K17))</f>
        <v/>
      </c>
      <c r="N17" s="13">
        <f>IF(OR(D17="",E17=""),"",IFERROR(DATEDIF(D17,E17,"Y"),0))</f>
        <v/>
      </c>
      <c r="O17" s="41">
        <f>IF(N17="","",IF(N17&lt;=5,0,IF(N17&lt;=21,(N17-5)*0.06,IF(N17=22,1,1))))</f>
        <v/>
      </c>
      <c r="P17" s="40">
        <f>IF(M17="","",M17*(1-O17))</f>
        <v/>
      </c>
      <c r="Q17" s="41">
        <f>IF(N17="","",IF(N17&lt;=5,0,IF(N17&lt;=21,(N17-5)*0.0165,IF(N17=22,0.28,IF(N17&gt;=30,1,0.28+(N17-22)*0.09)))))</f>
        <v/>
      </c>
      <c r="R17" s="40">
        <f>IF(M17="","",M17*(1-Q17))</f>
        <v/>
      </c>
      <c r="S17" s="40">
        <f>IF(P17="","",P17*0.19)</f>
        <v/>
      </c>
      <c r="T17" s="40">
        <f>IF(R17="","",R17*0.172)</f>
        <v/>
      </c>
      <c r="U17" s="40">
        <f>IF(P17="","",IF(P17&lt;=50000,0,IF(P17&lt;=60000,P17*0.02-(60000-P17)*0.05,IF(P17&lt;=100000,P17*0.02,IF(P17&lt;=110000,P17*0.03-(110000-P17)*0.1,IF(P17&lt;=150000,P17*0.03,IF(P17&lt;=160000,P17*0.04-(160000-P17)*0.15,IF(P17&lt;=200000,P17*0.04,IF(P17&lt;=210000,P17*0.05-(210000-P17)*0.2,IF(P17&lt;=250000,P17*0.05,IF(P17&lt;=260000,P17*0.06-(260000-P17)*0.25,P17*0.06))))))))))</f>
        <v/>
      </c>
      <c r="V17" s="40">
        <f>IF(OR(S17="",T17="",U17=""),"",S17+T17+U17)</f>
        <v/>
      </c>
      <c r="W17" s="40">
        <f>IF(OR(M17="",V17=""),"",M17-V17)</f>
        <v/>
      </c>
      <c r="X17" s="15">
        <f>IF(M17="","",IF(M17=0,"Pas de plus-value",IF(AND(O17=1,Q17=1),"Exonération après durée de détention","Plus-value imposable")))</f>
        <v/>
      </c>
    </row>
    <row r="18">
      <c r="A18" s="4" t="n"/>
      <c r="B18" s="5" t="n"/>
      <c r="C18" s="5" t="n"/>
      <c r="D18" s="36" t="n"/>
      <c r="E18" s="36" t="n"/>
      <c r="F18" s="37" t="n"/>
      <c r="G18" s="37" t="n"/>
      <c r="H18" s="37" t="n"/>
      <c r="I18" s="37" t="n"/>
      <c r="J18" s="37" t="n"/>
      <c r="K18" s="38">
        <f>IF(OR(F18="",H18="",I18=""),"",F18+H18+I18)</f>
        <v/>
      </c>
      <c r="L18" s="38">
        <f>IF(OR(G18="",J18=""),"",G18-J18)</f>
        <v/>
      </c>
      <c r="M18" s="38">
        <f>IF(OR(K18="",L18=""),"",MAX(0,L18-K18))</f>
        <v/>
      </c>
      <c r="N18" s="9">
        <f>IF(OR(D18="",E18=""),"",IFERROR(DATEDIF(D18,E18,"Y"),0))</f>
        <v/>
      </c>
      <c r="O18" s="39">
        <f>IF(N18="","",IF(N18&lt;=5,0,IF(N18&lt;=21,(N18-5)*0.06,IF(N18=22,1,1))))</f>
        <v/>
      </c>
      <c r="P18" s="38">
        <f>IF(M18="","",M18*(1-O18))</f>
        <v/>
      </c>
      <c r="Q18" s="39">
        <f>IF(N18="","",IF(N18&lt;=5,0,IF(N18&lt;=21,(N18-5)*0.0165,IF(N18=22,0.28,IF(N18&gt;=30,1,0.28+(N18-22)*0.09)))))</f>
        <v/>
      </c>
      <c r="R18" s="38">
        <f>IF(M18="","",M18*(1-Q18))</f>
        <v/>
      </c>
      <c r="S18" s="38">
        <f>IF(P18="","",P18*0.19)</f>
        <v/>
      </c>
      <c r="T18" s="38">
        <f>IF(R18="","",R18*0.172)</f>
        <v/>
      </c>
      <c r="U18" s="38">
        <f>IF(P18="","",IF(P18&lt;=50000,0,IF(P18&lt;=60000,P18*0.02-(60000-P18)*0.05,IF(P18&lt;=100000,P18*0.02,IF(P18&lt;=110000,P18*0.03-(110000-P18)*0.1,IF(P18&lt;=150000,P18*0.03,IF(P18&lt;=160000,P18*0.04-(160000-P18)*0.15,IF(P18&lt;=200000,P18*0.04,IF(P18&lt;=210000,P18*0.05-(210000-P18)*0.2,IF(P18&lt;=250000,P18*0.05,IF(P18&lt;=260000,P18*0.06-(260000-P18)*0.25,P18*0.06))))))))))</f>
        <v/>
      </c>
      <c r="V18" s="38">
        <f>IF(OR(S18="",T18="",U18=""),"",S18+T18+U18)</f>
        <v/>
      </c>
      <c r="W18" s="38">
        <f>IF(OR(M18="",V18=""),"",M18-V18)</f>
        <v/>
      </c>
      <c r="X18" s="11">
        <f>IF(M18="","",IF(M18=0,"Pas de plus-value",IF(AND(O18=1,Q18=1),"Exonération après durée de détention","Plus-value imposable")))</f>
        <v/>
      </c>
    </row>
    <row r="19">
      <c r="A19" s="4" t="n"/>
      <c r="B19" s="5" t="n"/>
      <c r="C19" s="5" t="n"/>
      <c r="D19" s="36" t="n"/>
      <c r="E19" s="36" t="n"/>
      <c r="F19" s="37" t="n"/>
      <c r="G19" s="37" t="n"/>
      <c r="H19" s="37" t="n"/>
      <c r="I19" s="37" t="n"/>
      <c r="J19" s="37" t="n"/>
      <c r="K19" s="40">
        <f>IF(OR(F19="",H19="",I19=""),"",F19+H19+I19)</f>
        <v/>
      </c>
      <c r="L19" s="40">
        <f>IF(OR(G19="",J19=""),"",G19-J19)</f>
        <v/>
      </c>
      <c r="M19" s="40">
        <f>IF(OR(K19="",L19=""),"",MAX(0,L19-K19))</f>
        <v/>
      </c>
      <c r="N19" s="13">
        <f>IF(OR(D19="",E19=""),"",IFERROR(DATEDIF(D19,E19,"Y"),0))</f>
        <v/>
      </c>
      <c r="O19" s="41">
        <f>IF(N19="","",IF(N19&lt;=5,0,IF(N19&lt;=21,(N19-5)*0.06,IF(N19=22,1,1))))</f>
        <v/>
      </c>
      <c r="P19" s="40">
        <f>IF(M19="","",M19*(1-O19))</f>
        <v/>
      </c>
      <c r="Q19" s="41">
        <f>IF(N19="","",IF(N19&lt;=5,0,IF(N19&lt;=21,(N19-5)*0.0165,IF(N19=22,0.28,IF(N19&gt;=30,1,0.28+(N19-22)*0.09)))))</f>
        <v/>
      </c>
      <c r="R19" s="40">
        <f>IF(M19="","",M19*(1-Q19))</f>
        <v/>
      </c>
      <c r="S19" s="40">
        <f>IF(P19="","",P19*0.19)</f>
        <v/>
      </c>
      <c r="T19" s="40">
        <f>IF(R19="","",R19*0.172)</f>
        <v/>
      </c>
      <c r="U19" s="40">
        <f>IF(P19="","",IF(P19&lt;=50000,0,IF(P19&lt;=60000,P19*0.02-(60000-P19)*0.05,IF(P19&lt;=100000,P19*0.02,IF(P19&lt;=110000,P19*0.03-(110000-P19)*0.1,IF(P19&lt;=150000,P19*0.03,IF(P19&lt;=160000,P19*0.04-(160000-P19)*0.15,IF(P19&lt;=200000,P19*0.04,IF(P19&lt;=210000,P19*0.05-(210000-P19)*0.2,IF(P19&lt;=250000,P19*0.05,IF(P19&lt;=260000,P19*0.06-(260000-P19)*0.25,P19*0.06))))))))))</f>
        <v/>
      </c>
      <c r="V19" s="40">
        <f>IF(OR(S19="",T19="",U19=""),"",S19+T19+U19)</f>
        <v/>
      </c>
      <c r="W19" s="40">
        <f>IF(OR(M19="",V19=""),"",M19-V19)</f>
        <v/>
      </c>
      <c r="X19" s="15">
        <f>IF(M19="","",IF(M19=0,"Pas de plus-value",IF(AND(O19=1,Q19=1),"Exonération après durée de détention","Plus-value imposable")))</f>
        <v/>
      </c>
    </row>
    <row r="20">
      <c r="A20" s="4" t="n"/>
      <c r="B20" s="5" t="n"/>
      <c r="C20" s="5" t="n"/>
      <c r="D20" s="36" t="n"/>
      <c r="E20" s="36" t="n"/>
      <c r="F20" s="37" t="n"/>
      <c r="G20" s="37" t="n"/>
      <c r="H20" s="37" t="n"/>
      <c r="I20" s="37" t="n"/>
      <c r="J20" s="37" t="n"/>
      <c r="K20" s="38">
        <f>IF(OR(F20="",H20="",I20=""),"",F20+H20+I20)</f>
        <v/>
      </c>
      <c r="L20" s="38">
        <f>IF(OR(G20="",J20=""),"",G20-J20)</f>
        <v/>
      </c>
      <c r="M20" s="38">
        <f>IF(OR(K20="",L20=""),"",MAX(0,L20-K20))</f>
        <v/>
      </c>
      <c r="N20" s="9">
        <f>IF(OR(D20="",E20=""),"",IFERROR(DATEDIF(D20,E20,"Y"),0))</f>
        <v/>
      </c>
      <c r="O20" s="39">
        <f>IF(N20="","",IF(N20&lt;=5,0,IF(N20&lt;=21,(N20-5)*0.06,IF(N20=22,1,1))))</f>
        <v/>
      </c>
      <c r="P20" s="38">
        <f>IF(M20="","",M20*(1-O20))</f>
        <v/>
      </c>
      <c r="Q20" s="39">
        <f>IF(N20="","",IF(N20&lt;=5,0,IF(N20&lt;=21,(N20-5)*0.0165,IF(N20=22,0.28,IF(N20&gt;=30,1,0.28+(N20-22)*0.09)))))</f>
        <v/>
      </c>
      <c r="R20" s="38">
        <f>IF(M20="","",M20*(1-Q20))</f>
        <v/>
      </c>
      <c r="S20" s="38">
        <f>IF(P20="","",P20*0.19)</f>
        <v/>
      </c>
      <c r="T20" s="38">
        <f>IF(R20="","",R20*0.172)</f>
        <v/>
      </c>
      <c r="U20" s="38">
        <f>IF(P20="","",IF(P20&lt;=50000,0,IF(P20&lt;=60000,P20*0.02-(60000-P20)*0.05,IF(P20&lt;=100000,P20*0.02,IF(P20&lt;=110000,P20*0.03-(110000-P20)*0.1,IF(P20&lt;=150000,P20*0.03,IF(P20&lt;=160000,P20*0.04-(160000-P20)*0.15,IF(P20&lt;=200000,P20*0.04,IF(P20&lt;=210000,P20*0.05-(210000-P20)*0.2,IF(P20&lt;=250000,P20*0.05,IF(P20&lt;=260000,P20*0.06-(260000-P20)*0.25,P20*0.06))))))))))</f>
        <v/>
      </c>
      <c r="V20" s="38">
        <f>IF(OR(S20="",T20="",U20=""),"",S20+T20+U20)</f>
        <v/>
      </c>
      <c r="W20" s="38">
        <f>IF(OR(M20="",V20=""),"",M20-V20)</f>
        <v/>
      </c>
      <c r="X20" s="11">
        <f>IF(M20="","",IF(M20=0,"Pas de plus-value",IF(AND(O20=1,Q20=1),"Exonération après durée de détention","Plus-value imposable")))</f>
        <v/>
      </c>
    </row>
    <row r="21">
      <c r="A21" s="4" t="n"/>
      <c r="B21" s="5" t="n"/>
      <c r="C21" s="5" t="n"/>
      <c r="D21" s="36" t="n"/>
      <c r="E21" s="36" t="n"/>
      <c r="F21" s="37" t="n"/>
      <c r="G21" s="37" t="n"/>
      <c r="H21" s="37" t="n"/>
      <c r="I21" s="37" t="n"/>
      <c r="J21" s="37" t="n"/>
      <c r="K21" s="40">
        <f>IF(OR(F21="",H21="",I21=""),"",F21+H21+I21)</f>
        <v/>
      </c>
      <c r="L21" s="40">
        <f>IF(OR(G21="",J21=""),"",G21-J21)</f>
        <v/>
      </c>
      <c r="M21" s="40">
        <f>IF(OR(K21="",L21=""),"",MAX(0,L21-K21))</f>
        <v/>
      </c>
      <c r="N21" s="13">
        <f>IF(OR(D21="",E21=""),"",IFERROR(DATEDIF(D21,E21,"Y"),0))</f>
        <v/>
      </c>
      <c r="O21" s="41">
        <f>IF(N21="","",IF(N21&lt;=5,0,IF(N21&lt;=21,(N21-5)*0.06,IF(N21=22,1,1))))</f>
        <v/>
      </c>
      <c r="P21" s="40">
        <f>IF(M21="","",M21*(1-O21))</f>
        <v/>
      </c>
      <c r="Q21" s="41">
        <f>IF(N21="","",IF(N21&lt;=5,0,IF(N21&lt;=21,(N21-5)*0.0165,IF(N21=22,0.28,IF(N21&gt;=30,1,0.28+(N21-22)*0.09)))))</f>
        <v/>
      </c>
      <c r="R21" s="40">
        <f>IF(M21="","",M21*(1-Q21))</f>
        <v/>
      </c>
      <c r="S21" s="40">
        <f>IF(P21="","",P21*0.19)</f>
        <v/>
      </c>
      <c r="T21" s="40">
        <f>IF(R21="","",R21*0.172)</f>
        <v/>
      </c>
      <c r="U21" s="40">
        <f>IF(P21="","",IF(P21&lt;=50000,0,IF(P21&lt;=60000,P21*0.02-(60000-P21)*0.05,IF(P21&lt;=100000,P21*0.02,IF(P21&lt;=110000,P21*0.03-(110000-P21)*0.1,IF(P21&lt;=150000,P21*0.03,IF(P21&lt;=160000,P21*0.04-(160000-P21)*0.15,IF(P21&lt;=200000,P21*0.04,IF(P21&lt;=210000,P21*0.05-(210000-P21)*0.2,IF(P21&lt;=250000,P21*0.05,IF(P21&lt;=260000,P21*0.06-(260000-P21)*0.25,P21*0.06))))))))))</f>
        <v/>
      </c>
      <c r="V21" s="40">
        <f>IF(OR(S21="",T21="",U21=""),"",S21+T21+U21)</f>
        <v/>
      </c>
      <c r="W21" s="40">
        <f>IF(OR(M21="",V21=""),"",M21-V21)</f>
        <v/>
      </c>
      <c r="X21" s="15">
        <f>IF(M21="","",IF(M21=0,"Pas de plus-value",IF(AND(O21=1,Q21=1),"Exonération après durée de détention","Plus-value imposable")))</f>
        <v/>
      </c>
    </row>
    <row r="22">
      <c r="A22" s="4" t="n"/>
      <c r="B22" s="5" t="n"/>
      <c r="C22" s="5" t="n"/>
      <c r="D22" s="36" t="n"/>
      <c r="E22" s="36" t="n"/>
      <c r="F22" s="37" t="n"/>
      <c r="G22" s="37" t="n"/>
      <c r="H22" s="37" t="n"/>
      <c r="I22" s="37" t="n"/>
      <c r="J22" s="37" t="n"/>
      <c r="K22" s="38">
        <f>IF(OR(F22="",H22="",I22=""),"",F22+H22+I22)</f>
        <v/>
      </c>
      <c r="L22" s="38">
        <f>IF(OR(G22="",J22=""),"",G22-J22)</f>
        <v/>
      </c>
      <c r="M22" s="38">
        <f>IF(OR(K22="",L22=""),"",MAX(0,L22-K22))</f>
        <v/>
      </c>
      <c r="N22" s="9">
        <f>IF(OR(D22="",E22=""),"",IFERROR(DATEDIF(D22,E22,"Y"),0))</f>
        <v/>
      </c>
      <c r="O22" s="39">
        <f>IF(N22="","",IF(N22&lt;=5,0,IF(N22&lt;=21,(N22-5)*0.06,IF(N22=22,1,1))))</f>
        <v/>
      </c>
      <c r="P22" s="38">
        <f>IF(M22="","",M22*(1-O22))</f>
        <v/>
      </c>
      <c r="Q22" s="39">
        <f>IF(N22="","",IF(N22&lt;=5,0,IF(N22&lt;=21,(N22-5)*0.0165,IF(N22=22,0.28,IF(N22&gt;=30,1,0.28+(N22-22)*0.09)))))</f>
        <v/>
      </c>
      <c r="R22" s="38">
        <f>IF(M22="","",M22*(1-Q22))</f>
        <v/>
      </c>
      <c r="S22" s="38">
        <f>IF(P22="","",P22*0.19)</f>
        <v/>
      </c>
      <c r="T22" s="38">
        <f>IF(R22="","",R22*0.172)</f>
        <v/>
      </c>
      <c r="U22" s="38">
        <f>IF(P22="","",IF(P22&lt;=50000,0,IF(P22&lt;=60000,P22*0.02-(60000-P22)*0.05,IF(P22&lt;=100000,P22*0.02,IF(P22&lt;=110000,P22*0.03-(110000-P22)*0.1,IF(P22&lt;=150000,P22*0.03,IF(P22&lt;=160000,P22*0.04-(160000-P22)*0.15,IF(P22&lt;=200000,P22*0.04,IF(P22&lt;=210000,P22*0.05-(210000-P22)*0.2,IF(P22&lt;=250000,P22*0.05,IF(P22&lt;=260000,P22*0.06-(260000-P22)*0.25,P22*0.06))))))))))</f>
        <v/>
      </c>
      <c r="V22" s="38">
        <f>IF(OR(S22="",T22="",U22=""),"",S22+T22+U22)</f>
        <v/>
      </c>
      <c r="W22" s="38">
        <f>IF(OR(M22="",V22=""),"",M22-V22)</f>
        <v/>
      </c>
      <c r="X22" s="11">
        <f>IF(M22="","",IF(M22=0,"Pas de plus-value",IF(AND(O22=1,Q22=1),"Exonération après durée de détention","Plus-value imposable")))</f>
        <v/>
      </c>
    </row>
    <row r="23">
      <c r="A23" s="4" t="n"/>
      <c r="B23" s="5" t="n"/>
      <c r="C23" s="5" t="n"/>
      <c r="D23" s="36" t="n"/>
      <c r="E23" s="36" t="n"/>
      <c r="F23" s="37" t="n"/>
      <c r="G23" s="37" t="n"/>
      <c r="H23" s="37" t="n"/>
      <c r="I23" s="37" t="n"/>
      <c r="J23" s="37" t="n"/>
      <c r="K23" s="40">
        <f>IF(OR(F23="",H23="",I23=""),"",F23+H23+I23)</f>
        <v/>
      </c>
      <c r="L23" s="40">
        <f>IF(OR(G23="",J23=""),"",G23-J23)</f>
        <v/>
      </c>
      <c r="M23" s="40">
        <f>IF(OR(K23="",L23=""),"",MAX(0,L23-K23))</f>
        <v/>
      </c>
      <c r="N23" s="13">
        <f>IF(OR(D23="",E23=""),"",IFERROR(DATEDIF(D23,E23,"Y"),0))</f>
        <v/>
      </c>
      <c r="O23" s="41">
        <f>IF(N23="","",IF(N23&lt;=5,0,IF(N23&lt;=21,(N23-5)*0.06,IF(N23=22,1,1))))</f>
        <v/>
      </c>
      <c r="P23" s="40">
        <f>IF(M23="","",M23*(1-O23))</f>
        <v/>
      </c>
      <c r="Q23" s="41">
        <f>IF(N23="","",IF(N23&lt;=5,0,IF(N23&lt;=21,(N23-5)*0.0165,IF(N23=22,0.28,IF(N23&gt;=30,1,0.28+(N23-22)*0.09)))))</f>
        <v/>
      </c>
      <c r="R23" s="40">
        <f>IF(M23="","",M23*(1-Q23))</f>
        <v/>
      </c>
      <c r="S23" s="40">
        <f>IF(P23="","",P23*0.19)</f>
        <v/>
      </c>
      <c r="T23" s="40">
        <f>IF(R23="","",R23*0.172)</f>
        <v/>
      </c>
      <c r="U23" s="40">
        <f>IF(P23="","",IF(P23&lt;=50000,0,IF(P23&lt;=60000,P23*0.02-(60000-P23)*0.05,IF(P23&lt;=100000,P23*0.02,IF(P23&lt;=110000,P23*0.03-(110000-P23)*0.1,IF(P23&lt;=150000,P23*0.03,IF(P23&lt;=160000,P23*0.04-(160000-P23)*0.15,IF(P23&lt;=200000,P23*0.04,IF(P23&lt;=210000,P23*0.05-(210000-P23)*0.2,IF(P23&lt;=250000,P23*0.05,IF(P23&lt;=260000,P23*0.06-(260000-P23)*0.25,P23*0.06))))))))))</f>
        <v/>
      </c>
      <c r="V23" s="40">
        <f>IF(OR(S23="",T23="",U23=""),"",S23+T23+U23)</f>
        <v/>
      </c>
      <c r="W23" s="40">
        <f>IF(OR(M23="",V23=""),"",M23-V23)</f>
        <v/>
      </c>
      <c r="X23" s="15">
        <f>IF(M23="","",IF(M23=0,"Pas de plus-value",IF(AND(O23=1,Q23=1),"Exonération après durée de détention","Plus-value imposable")))</f>
        <v/>
      </c>
    </row>
    <row r="24">
      <c r="A24" s="4" t="n"/>
      <c r="B24" s="5" t="n"/>
      <c r="C24" s="5" t="n"/>
      <c r="D24" s="36" t="n"/>
      <c r="E24" s="36" t="n"/>
      <c r="F24" s="37" t="n"/>
      <c r="G24" s="37" t="n"/>
      <c r="H24" s="37" t="n"/>
      <c r="I24" s="37" t="n"/>
      <c r="J24" s="37" t="n"/>
      <c r="K24" s="38">
        <f>IF(OR(F24="",H24="",I24=""),"",F24+H24+I24)</f>
        <v/>
      </c>
      <c r="L24" s="38">
        <f>IF(OR(G24="",J24=""),"",G24-J24)</f>
        <v/>
      </c>
      <c r="M24" s="38">
        <f>IF(OR(K24="",L24=""),"",MAX(0,L24-K24))</f>
        <v/>
      </c>
      <c r="N24" s="9">
        <f>IF(OR(D24="",E24=""),"",IFERROR(DATEDIF(D24,E24,"Y"),0))</f>
        <v/>
      </c>
      <c r="O24" s="39">
        <f>IF(N24="","",IF(N24&lt;=5,0,IF(N24&lt;=21,(N24-5)*0.06,IF(N24=22,1,1))))</f>
        <v/>
      </c>
      <c r="P24" s="38">
        <f>IF(M24="","",M24*(1-O24))</f>
        <v/>
      </c>
      <c r="Q24" s="39">
        <f>IF(N24="","",IF(N24&lt;=5,0,IF(N24&lt;=21,(N24-5)*0.0165,IF(N24=22,0.28,IF(N24&gt;=30,1,0.28+(N24-22)*0.09)))))</f>
        <v/>
      </c>
      <c r="R24" s="38">
        <f>IF(M24="","",M24*(1-Q24))</f>
        <v/>
      </c>
      <c r="S24" s="38">
        <f>IF(P24="","",P24*0.19)</f>
        <v/>
      </c>
      <c r="T24" s="38">
        <f>IF(R24="","",R24*0.172)</f>
        <v/>
      </c>
      <c r="U24" s="38">
        <f>IF(P24="","",IF(P24&lt;=50000,0,IF(P24&lt;=60000,P24*0.02-(60000-P24)*0.05,IF(P24&lt;=100000,P24*0.02,IF(P24&lt;=110000,P24*0.03-(110000-P24)*0.1,IF(P24&lt;=150000,P24*0.03,IF(P24&lt;=160000,P24*0.04-(160000-P24)*0.15,IF(P24&lt;=200000,P24*0.04,IF(P24&lt;=210000,P24*0.05-(210000-P24)*0.2,IF(P24&lt;=250000,P24*0.05,IF(P24&lt;=260000,P24*0.06-(260000-P24)*0.25,P24*0.06))))))))))</f>
        <v/>
      </c>
      <c r="V24" s="38">
        <f>IF(OR(S24="",T24="",U24=""),"",S24+T24+U24)</f>
        <v/>
      </c>
      <c r="W24" s="38">
        <f>IF(OR(M24="",V24=""),"",M24-V24)</f>
        <v/>
      </c>
      <c r="X24" s="11">
        <f>IF(M24="","",IF(M24=0,"Pas de plus-value",IF(AND(O24=1,Q24=1),"Exonération après durée de détention","Plus-value imposable")))</f>
        <v/>
      </c>
    </row>
    <row r="25">
      <c r="A25" s="4" t="n"/>
      <c r="B25" s="5" t="n"/>
      <c r="C25" s="5" t="n"/>
      <c r="D25" s="36" t="n"/>
      <c r="E25" s="36" t="n"/>
      <c r="F25" s="37" t="n"/>
      <c r="G25" s="37" t="n"/>
      <c r="H25" s="37" t="n"/>
      <c r="I25" s="37" t="n"/>
      <c r="J25" s="37" t="n"/>
      <c r="K25" s="40">
        <f>IF(OR(F25="",H25="",I25=""),"",F25+H25+I25)</f>
        <v/>
      </c>
      <c r="L25" s="40">
        <f>IF(OR(G25="",J25=""),"",G25-J25)</f>
        <v/>
      </c>
      <c r="M25" s="40">
        <f>IF(OR(K25="",L25=""),"",MAX(0,L25-K25))</f>
        <v/>
      </c>
      <c r="N25" s="13">
        <f>IF(OR(D25="",E25=""),"",IFERROR(DATEDIF(D25,E25,"Y"),0))</f>
        <v/>
      </c>
      <c r="O25" s="41">
        <f>IF(N25="","",IF(N25&lt;=5,0,IF(N25&lt;=21,(N25-5)*0.06,IF(N25=22,1,1))))</f>
        <v/>
      </c>
      <c r="P25" s="40">
        <f>IF(M25="","",M25*(1-O25))</f>
        <v/>
      </c>
      <c r="Q25" s="41">
        <f>IF(N25="","",IF(N25&lt;=5,0,IF(N25&lt;=21,(N25-5)*0.0165,IF(N25=22,0.28,IF(N25&gt;=30,1,0.28+(N25-22)*0.09)))))</f>
        <v/>
      </c>
      <c r="R25" s="40">
        <f>IF(M25="","",M25*(1-Q25))</f>
        <v/>
      </c>
      <c r="S25" s="40">
        <f>IF(P25="","",P25*0.19)</f>
        <v/>
      </c>
      <c r="T25" s="40">
        <f>IF(R25="","",R25*0.172)</f>
        <v/>
      </c>
      <c r="U25" s="40">
        <f>IF(P25="","",IF(P25&lt;=50000,0,IF(P25&lt;=60000,P25*0.02-(60000-P25)*0.05,IF(P25&lt;=100000,P25*0.02,IF(P25&lt;=110000,P25*0.03-(110000-P25)*0.1,IF(P25&lt;=150000,P25*0.03,IF(P25&lt;=160000,P25*0.04-(160000-P25)*0.15,IF(P25&lt;=200000,P25*0.04,IF(P25&lt;=210000,P25*0.05-(210000-P25)*0.2,IF(P25&lt;=250000,P25*0.05,IF(P25&lt;=260000,P25*0.06-(260000-P25)*0.25,P25*0.06))))))))))</f>
        <v/>
      </c>
      <c r="V25" s="40">
        <f>IF(OR(S25="",T25="",U25=""),"",S25+T25+U25)</f>
        <v/>
      </c>
      <c r="W25" s="40">
        <f>IF(OR(M25="",V25=""),"",M25-V25)</f>
        <v/>
      </c>
      <c r="X25" s="15">
        <f>IF(M25="","",IF(M25=0,"Pas de plus-value",IF(AND(O25=1,Q25=1),"Exonération après durée de détention","Plus-value imposable")))</f>
        <v/>
      </c>
    </row>
    <row r="26">
      <c r="A26" s="4" t="n"/>
      <c r="B26" s="5" t="n"/>
      <c r="C26" s="5" t="n"/>
      <c r="D26" s="36" t="n"/>
      <c r="E26" s="36" t="n"/>
      <c r="F26" s="37" t="n"/>
      <c r="G26" s="37" t="n"/>
      <c r="H26" s="37" t="n"/>
      <c r="I26" s="37" t="n"/>
      <c r="J26" s="37" t="n"/>
      <c r="K26" s="38">
        <f>IF(OR(F26="",H26="",I26=""),"",F26+H26+I26)</f>
        <v/>
      </c>
      <c r="L26" s="38">
        <f>IF(OR(G26="",J26=""),"",G26-J26)</f>
        <v/>
      </c>
      <c r="M26" s="38">
        <f>IF(OR(K26="",L26=""),"",MAX(0,L26-K26))</f>
        <v/>
      </c>
      <c r="N26" s="9">
        <f>IF(OR(D26="",E26=""),"",IFERROR(DATEDIF(D26,E26,"Y"),0))</f>
        <v/>
      </c>
      <c r="O26" s="39">
        <f>IF(N26="","",IF(N26&lt;=5,0,IF(N26&lt;=21,(N26-5)*0.06,IF(N26=22,1,1))))</f>
        <v/>
      </c>
      <c r="P26" s="38">
        <f>IF(M26="","",M26*(1-O26))</f>
        <v/>
      </c>
      <c r="Q26" s="39">
        <f>IF(N26="","",IF(N26&lt;=5,0,IF(N26&lt;=21,(N26-5)*0.0165,IF(N26=22,0.28,IF(N26&gt;=30,1,0.28+(N26-22)*0.09)))))</f>
        <v/>
      </c>
      <c r="R26" s="38">
        <f>IF(M26="","",M26*(1-Q26))</f>
        <v/>
      </c>
      <c r="S26" s="38">
        <f>IF(P26="","",P26*0.19)</f>
        <v/>
      </c>
      <c r="T26" s="38">
        <f>IF(R26="","",R26*0.172)</f>
        <v/>
      </c>
      <c r="U26" s="38">
        <f>IF(P26="","",IF(P26&lt;=50000,0,IF(P26&lt;=60000,P26*0.02-(60000-P26)*0.05,IF(P26&lt;=100000,P26*0.02,IF(P26&lt;=110000,P26*0.03-(110000-P26)*0.1,IF(P26&lt;=150000,P26*0.03,IF(P26&lt;=160000,P26*0.04-(160000-P26)*0.15,IF(P26&lt;=200000,P26*0.04,IF(P26&lt;=210000,P26*0.05-(210000-P26)*0.2,IF(P26&lt;=250000,P26*0.05,IF(P26&lt;=260000,P26*0.06-(260000-P26)*0.25,P26*0.06))))))))))</f>
        <v/>
      </c>
      <c r="V26" s="38">
        <f>IF(OR(S26="",T26="",U26=""),"",S26+T26+U26)</f>
        <v/>
      </c>
      <c r="W26" s="38">
        <f>IF(OR(M26="",V26=""),"",M26-V26)</f>
        <v/>
      </c>
      <c r="X26" s="11">
        <f>IF(M26="","",IF(M26=0,"Pas de plus-value",IF(AND(O26=1,Q26=1),"Exonération après durée de détention","Plus-value imposable")))</f>
        <v/>
      </c>
    </row>
    <row r="27">
      <c r="A27" s="4" t="n"/>
      <c r="B27" s="5" t="n"/>
      <c r="C27" s="5" t="n"/>
      <c r="D27" s="36" t="n"/>
      <c r="E27" s="36" t="n"/>
      <c r="F27" s="37" t="n"/>
      <c r="G27" s="37" t="n"/>
      <c r="H27" s="37" t="n"/>
      <c r="I27" s="37" t="n"/>
      <c r="J27" s="37" t="n"/>
      <c r="K27" s="40">
        <f>IF(OR(F27="",H27="",I27=""),"",F27+H27+I27)</f>
        <v/>
      </c>
      <c r="L27" s="40">
        <f>IF(OR(G27="",J27=""),"",G27-J27)</f>
        <v/>
      </c>
      <c r="M27" s="40">
        <f>IF(OR(K27="",L27=""),"",MAX(0,L27-K27))</f>
        <v/>
      </c>
      <c r="N27" s="13">
        <f>IF(OR(D27="",E27=""),"",IFERROR(DATEDIF(D27,E27,"Y"),0))</f>
        <v/>
      </c>
      <c r="O27" s="41">
        <f>IF(N27="","",IF(N27&lt;=5,0,IF(N27&lt;=21,(N27-5)*0.06,IF(N27=22,1,1))))</f>
        <v/>
      </c>
      <c r="P27" s="40">
        <f>IF(M27="","",M27*(1-O27))</f>
        <v/>
      </c>
      <c r="Q27" s="41">
        <f>IF(N27="","",IF(N27&lt;=5,0,IF(N27&lt;=21,(N27-5)*0.0165,IF(N27=22,0.28,IF(N27&gt;=30,1,0.28+(N27-22)*0.09)))))</f>
        <v/>
      </c>
      <c r="R27" s="40">
        <f>IF(M27="","",M27*(1-Q27))</f>
        <v/>
      </c>
      <c r="S27" s="40">
        <f>IF(P27="","",P27*0.19)</f>
        <v/>
      </c>
      <c r="T27" s="40">
        <f>IF(R27="","",R27*0.172)</f>
        <v/>
      </c>
      <c r="U27" s="40">
        <f>IF(P27="","",IF(P27&lt;=50000,0,IF(P27&lt;=60000,P27*0.02-(60000-P27)*0.05,IF(P27&lt;=100000,P27*0.02,IF(P27&lt;=110000,P27*0.03-(110000-P27)*0.1,IF(P27&lt;=150000,P27*0.03,IF(P27&lt;=160000,P27*0.04-(160000-P27)*0.15,IF(P27&lt;=200000,P27*0.04,IF(P27&lt;=210000,P27*0.05-(210000-P27)*0.2,IF(P27&lt;=250000,P27*0.05,IF(P27&lt;=260000,P27*0.06-(260000-P27)*0.25,P27*0.06))))))))))</f>
        <v/>
      </c>
      <c r="V27" s="40">
        <f>IF(OR(S27="",T27="",U27=""),"",S27+T27+U27)</f>
        <v/>
      </c>
      <c r="W27" s="40">
        <f>IF(OR(M27="",V27=""),"",M27-V27)</f>
        <v/>
      </c>
      <c r="X27" s="15">
        <f>IF(M27="","",IF(M27=0,"Pas de plus-value",IF(AND(O27=1,Q27=1),"Exonération après durée de détention","Plus-value imposable")))</f>
        <v/>
      </c>
    </row>
    <row r="28">
      <c r="A28" s="4" t="n"/>
      <c r="B28" s="5" t="n"/>
      <c r="C28" s="5" t="n"/>
      <c r="D28" s="36" t="n"/>
      <c r="E28" s="36" t="n"/>
      <c r="F28" s="37" t="n"/>
      <c r="G28" s="37" t="n"/>
      <c r="H28" s="37" t="n"/>
      <c r="I28" s="37" t="n"/>
      <c r="J28" s="37" t="n"/>
      <c r="K28" s="38">
        <f>IF(OR(F28="",H28="",I28=""),"",F28+H28+I28)</f>
        <v/>
      </c>
      <c r="L28" s="38">
        <f>IF(OR(G28="",J28=""),"",G28-J28)</f>
        <v/>
      </c>
      <c r="M28" s="38">
        <f>IF(OR(K28="",L28=""),"",MAX(0,L28-K28))</f>
        <v/>
      </c>
      <c r="N28" s="9">
        <f>IF(OR(D28="",E28=""),"",IFERROR(DATEDIF(D28,E28,"Y"),0))</f>
        <v/>
      </c>
      <c r="O28" s="39">
        <f>IF(N28="","",IF(N28&lt;=5,0,IF(N28&lt;=21,(N28-5)*0.06,IF(N28=22,1,1))))</f>
        <v/>
      </c>
      <c r="P28" s="38">
        <f>IF(M28="","",M28*(1-O28))</f>
        <v/>
      </c>
      <c r="Q28" s="39">
        <f>IF(N28="","",IF(N28&lt;=5,0,IF(N28&lt;=21,(N28-5)*0.0165,IF(N28=22,0.28,IF(N28&gt;=30,1,0.28+(N28-22)*0.09)))))</f>
        <v/>
      </c>
      <c r="R28" s="38">
        <f>IF(M28="","",M28*(1-Q28))</f>
        <v/>
      </c>
      <c r="S28" s="38">
        <f>IF(P28="","",P28*0.19)</f>
        <v/>
      </c>
      <c r="T28" s="38">
        <f>IF(R28="","",R28*0.172)</f>
        <v/>
      </c>
      <c r="U28" s="38">
        <f>IF(P28="","",IF(P28&lt;=50000,0,IF(P28&lt;=60000,P28*0.02-(60000-P28)*0.05,IF(P28&lt;=100000,P28*0.02,IF(P28&lt;=110000,P28*0.03-(110000-P28)*0.1,IF(P28&lt;=150000,P28*0.03,IF(P28&lt;=160000,P28*0.04-(160000-P28)*0.15,IF(P28&lt;=200000,P28*0.04,IF(P28&lt;=210000,P28*0.05-(210000-P28)*0.2,IF(P28&lt;=250000,P28*0.05,IF(P28&lt;=260000,P28*0.06-(260000-P28)*0.25,P28*0.06))))))))))</f>
        <v/>
      </c>
      <c r="V28" s="38">
        <f>IF(OR(S28="",T28="",U28=""),"",S28+T28+U28)</f>
        <v/>
      </c>
      <c r="W28" s="38">
        <f>IF(OR(M28="",V28=""),"",M28-V28)</f>
        <v/>
      </c>
      <c r="X28" s="11">
        <f>IF(M28="","",IF(M28=0,"Pas de plus-value",IF(AND(O28=1,Q28=1),"Exonération après durée de détention","Plus-value imposable")))</f>
        <v/>
      </c>
    </row>
    <row r="29">
      <c r="A29" s="4" t="n"/>
      <c r="B29" s="5" t="n"/>
      <c r="C29" s="5" t="n"/>
      <c r="D29" s="36" t="n"/>
      <c r="E29" s="36" t="n"/>
      <c r="F29" s="37" t="n"/>
      <c r="G29" s="37" t="n"/>
      <c r="H29" s="37" t="n"/>
      <c r="I29" s="37" t="n"/>
      <c r="J29" s="37" t="n"/>
      <c r="K29" s="40">
        <f>IF(OR(F29="",H29="",I29=""),"",F29+H29+I29)</f>
        <v/>
      </c>
      <c r="L29" s="40">
        <f>IF(OR(G29="",J29=""),"",G29-J29)</f>
        <v/>
      </c>
      <c r="M29" s="40">
        <f>IF(OR(K29="",L29=""),"",MAX(0,L29-K29))</f>
        <v/>
      </c>
      <c r="N29" s="13">
        <f>IF(OR(D29="",E29=""),"",IFERROR(DATEDIF(D29,E29,"Y"),0))</f>
        <v/>
      </c>
      <c r="O29" s="41">
        <f>IF(N29="","",IF(N29&lt;=5,0,IF(N29&lt;=21,(N29-5)*0.06,IF(N29=22,1,1))))</f>
        <v/>
      </c>
      <c r="P29" s="40">
        <f>IF(M29="","",M29*(1-O29))</f>
        <v/>
      </c>
      <c r="Q29" s="41">
        <f>IF(N29="","",IF(N29&lt;=5,0,IF(N29&lt;=21,(N29-5)*0.0165,IF(N29=22,0.28,IF(N29&gt;=30,1,0.28+(N29-22)*0.09)))))</f>
        <v/>
      </c>
      <c r="R29" s="40">
        <f>IF(M29="","",M29*(1-Q29))</f>
        <v/>
      </c>
      <c r="S29" s="40">
        <f>IF(P29="","",P29*0.19)</f>
        <v/>
      </c>
      <c r="T29" s="40">
        <f>IF(R29="","",R29*0.172)</f>
        <v/>
      </c>
      <c r="U29" s="40">
        <f>IF(P29="","",IF(P29&lt;=50000,0,IF(P29&lt;=60000,P29*0.02-(60000-P29)*0.05,IF(P29&lt;=100000,P29*0.02,IF(P29&lt;=110000,P29*0.03-(110000-P29)*0.1,IF(P29&lt;=150000,P29*0.03,IF(P29&lt;=160000,P29*0.04-(160000-P29)*0.15,IF(P29&lt;=200000,P29*0.04,IF(P29&lt;=210000,P29*0.05-(210000-P29)*0.2,IF(P29&lt;=250000,P29*0.05,IF(P29&lt;=260000,P29*0.06-(260000-P29)*0.25,P29*0.06))))))))))</f>
        <v/>
      </c>
      <c r="V29" s="40">
        <f>IF(OR(S29="",T29="",U29=""),"",S29+T29+U29)</f>
        <v/>
      </c>
      <c r="W29" s="40">
        <f>IF(OR(M29="",V29=""),"",M29-V29)</f>
        <v/>
      </c>
      <c r="X29" s="15">
        <f>IF(M29="","",IF(M29=0,"Pas de plus-value",IF(AND(O29=1,Q29=1),"Exonération après durée de détention","Plus-value imposable")))</f>
        <v/>
      </c>
    </row>
    <row r="30">
      <c r="A30" s="4" t="n"/>
      <c r="B30" s="5" t="n"/>
      <c r="C30" s="5" t="n"/>
      <c r="D30" s="36" t="n"/>
      <c r="E30" s="36" t="n"/>
      <c r="F30" s="37" t="n"/>
      <c r="G30" s="37" t="n"/>
      <c r="H30" s="37" t="n"/>
      <c r="I30" s="37" t="n"/>
      <c r="J30" s="37" t="n"/>
      <c r="K30" s="38">
        <f>IF(OR(F30="",H30="",I30=""),"",F30+H30+I30)</f>
        <v/>
      </c>
      <c r="L30" s="38">
        <f>IF(OR(G30="",J30=""),"",G30-J30)</f>
        <v/>
      </c>
      <c r="M30" s="38">
        <f>IF(OR(K30="",L30=""),"",MAX(0,L30-K30))</f>
        <v/>
      </c>
      <c r="N30" s="9">
        <f>IF(OR(D30="",E30=""),"",IFERROR(DATEDIF(D30,E30,"Y"),0))</f>
        <v/>
      </c>
      <c r="O30" s="39">
        <f>IF(N30="","",IF(N30&lt;=5,0,IF(N30&lt;=21,(N30-5)*0.06,IF(N30=22,1,1))))</f>
        <v/>
      </c>
      <c r="P30" s="38">
        <f>IF(M30="","",M30*(1-O30))</f>
        <v/>
      </c>
      <c r="Q30" s="39">
        <f>IF(N30="","",IF(N30&lt;=5,0,IF(N30&lt;=21,(N30-5)*0.0165,IF(N30=22,0.28,IF(N30&gt;=30,1,0.28+(N30-22)*0.09)))))</f>
        <v/>
      </c>
      <c r="R30" s="38">
        <f>IF(M30="","",M30*(1-Q30))</f>
        <v/>
      </c>
      <c r="S30" s="38">
        <f>IF(P30="","",P30*0.19)</f>
        <v/>
      </c>
      <c r="T30" s="38">
        <f>IF(R30="","",R30*0.172)</f>
        <v/>
      </c>
      <c r="U30" s="38">
        <f>IF(P30="","",IF(P30&lt;=50000,0,IF(P30&lt;=60000,P30*0.02-(60000-P30)*0.05,IF(P30&lt;=100000,P30*0.02,IF(P30&lt;=110000,P30*0.03-(110000-P30)*0.1,IF(P30&lt;=150000,P30*0.03,IF(P30&lt;=160000,P30*0.04-(160000-P30)*0.15,IF(P30&lt;=200000,P30*0.04,IF(P30&lt;=210000,P30*0.05-(210000-P30)*0.2,IF(P30&lt;=250000,P30*0.05,IF(P30&lt;=260000,P30*0.06-(260000-P30)*0.25,P30*0.06))))))))))</f>
        <v/>
      </c>
      <c r="V30" s="38">
        <f>IF(OR(S30="",T30="",U30=""),"",S30+T30+U30)</f>
        <v/>
      </c>
      <c r="W30" s="38">
        <f>IF(OR(M30="",V30=""),"",M30-V30)</f>
        <v/>
      </c>
      <c r="X30" s="11">
        <f>IF(M30="","",IF(M30=0,"Pas de plus-value",IF(AND(O30=1,Q30=1),"Exonération après durée de détention","Plus-value imposable")))</f>
        <v/>
      </c>
    </row>
    <row r="31">
      <c r="A31" s="4" t="n"/>
      <c r="B31" s="5" t="n"/>
      <c r="C31" s="5" t="n"/>
      <c r="D31" s="36" t="n"/>
      <c r="E31" s="36" t="n"/>
      <c r="F31" s="37" t="n"/>
      <c r="G31" s="37" t="n"/>
      <c r="H31" s="37" t="n"/>
      <c r="I31" s="37" t="n"/>
      <c r="J31" s="37" t="n"/>
      <c r="K31" s="40">
        <f>IF(OR(F31="",H31="",I31=""),"",F31+H31+I31)</f>
        <v/>
      </c>
      <c r="L31" s="40">
        <f>IF(OR(G31="",J31=""),"",G31-J31)</f>
        <v/>
      </c>
      <c r="M31" s="40">
        <f>IF(OR(K31="",L31=""),"",MAX(0,L31-K31))</f>
        <v/>
      </c>
      <c r="N31" s="13">
        <f>IF(OR(D31="",E31=""),"",IFERROR(DATEDIF(D31,E31,"Y"),0))</f>
        <v/>
      </c>
      <c r="O31" s="41">
        <f>IF(N31="","",IF(N31&lt;=5,0,IF(N31&lt;=21,(N31-5)*0.06,IF(N31=22,1,1))))</f>
        <v/>
      </c>
      <c r="P31" s="40">
        <f>IF(M31="","",M31*(1-O31))</f>
        <v/>
      </c>
      <c r="Q31" s="41">
        <f>IF(N31="","",IF(N31&lt;=5,0,IF(N31&lt;=21,(N31-5)*0.0165,IF(N31=22,0.28,IF(N31&gt;=30,1,0.28+(N31-22)*0.09)))))</f>
        <v/>
      </c>
      <c r="R31" s="40">
        <f>IF(M31="","",M31*(1-Q31))</f>
        <v/>
      </c>
      <c r="S31" s="40">
        <f>IF(P31="","",P31*0.19)</f>
        <v/>
      </c>
      <c r="T31" s="40">
        <f>IF(R31="","",R31*0.172)</f>
        <v/>
      </c>
      <c r="U31" s="40">
        <f>IF(P31="","",IF(P31&lt;=50000,0,IF(P31&lt;=60000,P31*0.02-(60000-P31)*0.05,IF(P31&lt;=100000,P31*0.02,IF(P31&lt;=110000,P31*0.03-(110000-P31)*0.1,IF(P31&lt;=150000,P31*0.03,IF(P31&lt;=160000,P31*0.04-(160000-P31)*0.15,IF(P31&lt;=200000,P31*0.04,IF(P31&lt;=210000,P31*0.05-(210000-P31)*0.2,IF(P31&lt;=250000,P31*0.05,IF(P31&lt;=260000,P31*0.06-(260000-P31)*0.25,P31*0.06))))))))))</f>
        <v/>
      </c>
      <c r="V31" s="40">
        <f>IF(OR(S31="",T31="",U31=""),"",S31+T31+U31)</f>
        <v/>
      </c>
      <c r="W31" s="40">
        <f>IF(OR(M31="",V31=""),"",M31-V31)</f>
        <v/>
      </c>
      <c r="X31" s="15">
        <f>IF(M31="","",IF(M31=0,"Pas de plus-value",IF(AND(O31=1,Q31=1),"Exonération après durée de détention","Plus-value imposable")))</f>
        <v/>
      </c>
    </row>
    <row r="32">
      <c r="A32" s="4" t="n"/>
      <c r="B32" s="5" t="n"/>
      <c r="C32" s="5" t="n"/>
      <c r="D32" s="36" t="n"/>
      <c r="E32" s="36" t="n"/>
      <c r="F32" s="37" t="n"/>
      <c r="G32" s="37" t="n"/>
      <c r="H32" s="37" t="n"/>
      <c r="I32" s="37" t="n"/>
      <c r="J32" s="37" t="n"/>
      <c r="K32" s="38">
        <f>IF(OR(F32="",H32="",I32=""),"",F32+H32+I32)</f>
        <v/>
      </c>
      <c r="L32" s="38">
        <f>IF(OR(G32="",J32=""),"",G32-J32)</f>
        <v/>
      </c>
      <c r="M32" s="38">
        <f>IF(OR(K32="",L32=""),"",MAX(0,L32-K32))</f>
        <v/>
      </c>
      <c r="N32" s="9">
        <f>IF(OR(D32="",E32=""),"",IFERROR(DATEDIF(D32,E32,"Y"),0))</f>
        <v/>
      </c>
      <c r="O32" s="39">
        <f>IF(N32="","",IF(N32&lt;=5,0,IF(N32&lt;=21,(N32-5)*0.06,IF(N32=22,1,1))))</f>
        <v/>
      </c>
      <c r="P32" s="38">
        <f>IF(M32="","",M32*(1-O32))</f>
        <v/>
      </c>
      <c r="Q32" s="39">
        <f>IF(N32="","",IF(N32&lt;=5,0,IF(N32&lt;=21,(N32-5)*0.0165,IF(N32=22,0.28,IF(N32&gt;=30,1,0.28+(N32-22)*0.09)))))</f>
        <v/>
      </c>
      <c r="R32" s="38">
        <f>IF(M32="","",M32*(1-Q32))</f>
        <v/>
      </c>
      <c r="S32" s="38">
        <f>IF(P32="","",P32*0.19)</f>
        <v/>
      </c>
      <c r="T32" s="38">
        <f>IF(R32="","",R32*0.172)</f>
        <v/>
      </c>
      <c r="U32" s="38">
        <f>IF(P32="","",IF(P32&lt;=50000,0,IF(P32&lt;=60000,P32*0.02-(60000-P32)*0.05,IF(P32&lt;=100000,P32*0.02,IF(P32&lt;=110000,P32*0.03-(110000-P32)*0.1,IF(P32&lt;=150000,P32*0.03,IF(P32&lt;=160000,P32*0.04-(160000-P32)*0.15,IF(P32&lt;=200000,P32*0.04,IF(P32&lt;=210000,P32*0.05-(210000-P32)*0.2,IF(P32&lt;=250000,P32*0.05,IF(P32&lt;=260000,P32*0.06-(260000-P32)*0.25,P32*0.06))))))))))</f>
        <v/>
      </c>
      <c r="V32" s="38">
        <f>IF(OR(S32="",T32="",U32=""),"",S32+T32+U32)</f>
        <v/>
      </c>
      <c r="W32" s="38">
        <f>IF(OR(M32="",V32=""),"",M32-V32)</f>
        <v/>
      </c>
      <c r="X32" s="11">
        <f>IF(M32="","",IF(M32=0,"Pas de plus-value",IF(AND(O32=1,Q32=1),"Exonération après durée de détention","Plus-value imposable")))</f>
        <v/>
      </c>
    </row>
    <row r="33">
      <c r="A33" s="4" t="n"/>
      <c r="B33" s="5" t="n"/>
      <c r="C33" s="5" t="n"/>
      <c r="D33" s="36" t="n"/>
      <c r="E33" s="36" t="n"/>
      <c r="F33" s="37" t="n"/>
      <c r="G33" s="37" t="n"/>
      <c r="H33" s="37" t="n"/>
      <c r="I33" s="37" t="n"/>
      <c r="J33" s="37" t="n"/>
      <c r="K33" s="40">
        <f>IF(OR(F33="",H33="",I33=""),"",F33+H33+I33)</f>
        <v/>
      </c>
      <c r="L33" s="40">
        <f>IF(OR(G33="",J33=""),"",G33-J33)</f>
        <v/>
      </c>
      <c r="M33" s="40">
        <f>IF(OR(K33="",L33=""),"",MAX(0,L33-K33))</f>
        <v/>
      </c>
      <c r="N33" s="13">
        <f>IF(OR(D33="",E33=""),"",IFERROR(DATEDIF(D33,E33,"Y"),0))</f>
        <v/>
      </c>
      <c r="O33" s="41">
        <f>IF(N33="","",IF(N33&lt;=5,0,IF(N33&lt;=21,(N33-5)*0.06,IF(N33=22,1,1))))</f>
        <v/>
      </c>
      <c r="P33" s="40">
        <f>IF(M33="","",M33*(1-O33))</f>
        <v/>
      </c>
      <c r="Q33" s="41">
        <f>IF(N33="","",IF(N33&lt;=5,0,IF(N33&lt;=21,(N33-5)*0.0165,IF(N33=22,0.28,IF(N33&gt;=30,1,0.28+(N33-22)*0.09)))))</f>
        <v/>
      </c>
      <c r="R33" s="40">
        <f>IF(M33="","",M33*(1-Q33))</f>
        <v/>
      </c>
      <c r="S33" s="40">
        <f>IF(P33="","",P33*0.19)</f>
        <v/>
      </c>
      <c r="T33" s="40">
        <f>IF(R33="","",R33*0.172)</f>
        <v/>
      </c>
      <c r="U33" s="40">
        <f>IF(P33="","",IF(P33&lt;=50000,0,IF(P33&lt;=60000,P33*0.02-(60000-P33)*0.05,IF(P33&lt;=100000,P33*0.02,IF(P33&lt;=110000,P33*0.03-(110000-P33)*0.1,IF(P33&lt;=150000,P33*0.03,IF(P33&lt;=160000,P33*0.04-(160000-P33)*0.15,IF(P33&lt;=200000,P33*0.04,IF(P33&lt;=210000,P33*0.05-(210000-P33)*0.2,IF(P33&lt;=250000,P33*0.05,IF(P33&lt;=260000,P33*0.06-(260000-P33)*0.25,P33*0.06))))))))))</f>
        <v/>
      </c>
      <c r="V33" s="40">
        <f>IF(OR(S33="",T33="",U33=""),"",S33+T33+U33)</f>
        <v/>
      </c>
      <c r="W33" s="40">
        <f>IF(OR(M33="",V33=""),"",M33-V33)</f>
        <v/>
      </c>
      <c r="X33" s="15">
        <f>IF(M33="","",IF(M33=0,"Pas de plus-value",IF(AND(O33=1,Q33=1),"Exonération après durée de détention","Plus-value imposable")))</f>
        <v/>
      </c>
    </row>
    <row r="34">
      <c r="A34" s="4" t="n"/>
      <c r="B34" s="5" t="n"/>
      <c r="C34" s="5" t="n"/>
      <c r="D34" s="36" t="n"/>
      <c r="E34" s="36" t="n"/>
      <c r="F34" s="37" t="n"/>
      <c r="G34" s="37" t="n"/>
      <c r="H34" s="37" t="n"/>
      <c r="I34" s="37" t="n"/>
      <c r="J34" s="37" t="n"/>
      <c r="K34" s="38">
        <f>IF(OR(F34="",H34="",I34=""),"",F34+H34+I34)</f>
        <v/>
      </c>
      <c r="L34" s="38">
        <f>IF(OR(G34="",J34=""),"",G34-J34)</f>
        <v/>
      </c>
      <c r="M34" s="38">
        <f>IF(OR(K34="",L34=""),"",MAX(0,L34-K34))</f>
        <v/>
      </c>
      <c r="N34" s="9">
        <f>IF(OR(D34="",E34=""),"",IFERROR(DATEDIF(D34,E34,"Y"),0))</f>
        <v/>
      </c>
      <c r="O34" s="39">
        <f>IF(N34="","",IF(N34&lt;=5,0,IF(N34&lt;=21,(N34-5)*0.06,IF(N34=22,1,1))))</f>
        <v/>
      </c>
      <c r="P34" s="38">
        <f>IF(M34="","",M34*(1-O34))</f>
        <v/>
      </c>
      <c r="Q34" s="39">
        <f>IF(N34="","",IF(N34&lt;=5,0,IF(N34&lt;=21,(N34-5)*0.0165,IF(N34=22,0.28,IF(N34&gt;=30,1,0.28+(N34-22)*0.09)))))</f>
        <v/>
      </c>
      <c r="R34" s="38">
        <f>IF(M34="","",M34*(1-Q34))</f>
        <v/>
      </c>
      <c r="S34" s="38">
        <f>IF(P34="","",P34*0.19)</f>
        <v/>
      </c>
      <c r="T34" s="38">
        <f>IF(R34="","",R34*0.172)</f>
        <v/>
      </c>
      <c r="U34" s="38">
        <f>IF(P34="","",IF(P34&lt;=50000,0,IF(P34&lt;=60000,P34*0.02-(60000-P34)*0.05,IF(P34&lt;=100000,P34*0.02,IF(P34&lt;=110000,P34*0.03-(110000-P34)*0.1,IF(P34&lt;=150000,P34*0.03,IF(P34&lt;=160000,P34*0.04-(160000-P34)*0.15,IF(P34&lt;=200000,P34*0.04,IF(P34&lt;=210000,P34*0.05-(210000-P34)*0.2,IF(P34&lt;=250000,P34*0.05,IF(P34&lt;=260000,P34*0.06-(260000-P34)*0.25,P34*0.06))))))))))</f>
        <v/>
      </c>
      <c r="V34" s="38">
        <f>IF(OR(S34="",T34="",U34=""),"",S34+T34+U34)</f>
        <v/>
      </c>
      <c r="W34" s="38">
        <f>IF(OR(M34="",V34=""),"",M34-V34)</f>
        <v/>
      </c>
      <c r="X34" s="11">
        <f>IF(M34="","",IF(M34=0,"Pas de plus-value",IF(AND(O34=1,Q34=1),"Exonération après durée de détention","Plus-value imposable")))</f>
        <v/>
      </c>
    </row>
    <row r="35">
      <c r="A35" s="4" t="n"/>
      <c r="B35" s="5" t="n"/>
      <c r="C35" s="5" t="n"/>
      <c r="D35" s="36" t="n"/>
      <c r="E35" s="36" t="n"/>
      <c r="F35" s="37" t="n"/>
      <c r="G35" s="37" t="n"/>
      <c r="H35" s="37" t="n"/>
      <c r="I35" s="37" t="n"/>
      <c r="J35" s="37" t="n"/>
      <c r="K35" s="40">
        <f>IF(OR(F35="",H35="",I35=""),"",F35+H35+I35)</f>
        <v/>
      </c>
      <c r="L35" s="40">
        <f>IF(OR(G35="",J35=""),"",G35-J35)</f>
        <v/>
      </c>
      <c r="M35" s="40">
        <f>IF(OR(K35="",L35=""),"",MAX(0,L35-K35))</f>
        <v/>
      </c>
      <c r="N35" s="13">
        <f>IF(OR(D35="",E35=""),"",IFERROR(DATEDIF(D35,E35,"Y"),0))</f>
        <v/>
      </c>
      <c r="O35" s="41">
        <f>IF(N35="","",IF(N35&lt;=5,0,IF(N35&lt;=21,(N35-5)*0.06,IF(N35=22,1,1))))</f>
        <v/>
      </c>
      <c r="P35" s="40">
        <f>IF(M35="","",M35*(1-O35))</f>
        <v/>
      </c>
      <c r="Q35" s="41">
        <f>IF(N35="","",IF(N35&lt;=5,0,IF(N35&lt;=21,(N35-5)*0.0165,IF(N35=22,0.28,IF(N35&gt;=30,1,0.28+(N35-22)*0.09)))))</f>
        <v/>
      </c>
      <c r="R35" s="40">
        <f>IF(M35="","",M35*(1-Q35))</f>
        <v/>
      </c>
      <c r="S35" s="40">
        <f>IF(P35="","",P35*0.19)</f>
        <v/>
      </c>
      <c r="T35" s="40">
        <f>IF(R35="","",R35*0.172)</f>
        <v/>
      </c>
      <c r="U35" s="40">
        <f>IF(P35="","",IF(P35&lt;=50000,0,IF(P35&lt;=60000,P35*0.02-(60000-P35)*0.05,IF(P35&lt;=100000,P35*0.02,IF(P35&lt;=110000,P35*0.03-(110000-P35)*0.1,IF(P35&lt;=150000,P35*0.03,IF(P35&lt;=160000,P35*0.04-(160000-P35)*0.15,IF(P35&lt;=200000,P35*0.04,IF(P35&lt;=210000,P35*0.05-(210000-P35)*0.2,IF(P35&lt;=250000,P35*0.05,IF(P35&lt;=260000,P35*0.06-(260000-P35)*0.25,P35*0.06))))))))))</f>
        <v/>
      </c>
      <c r="V35" s="40">
        <f>IF(OR(S35="",T35="",U35=""),"",S35+T35+U35)</f>
        <v/>
      </c>
      <c r="W35" s="40">
        <f>IF(OR(M35="",V35=""),"",M35-V35)</f>
        <v/>
      </c>
      <c r="X35" s="15">
        <f>IF(M35="","",IF(M35=0,"Pas de plus-value",IF(AND(O35=1,Q35=1),"Exonération après durée de détention","Plus-value imposable")))</f>
        <v/>
      </c>
    </row>
    <row r="36">
      <c r="A36" s="4" t="n"/>
      <c r="B36" s="5" t="n"/>
      <c r="C36" s="5" t="n"/>
      <c r="D36" s="36" t="n"/>
      <c r="E36" s="36" t="n"/>
      <c r="F36" s="37" t="n"/>
      <c r="G36" s="37" t="n"/>
      <c r="H36" s="37" t="n"/>
      <c r="I36" s="37" t="n"/>
      <c r="J36" s="37" t="n"/>
      <c r="K36" s="38">
        <f>IF(OR(F36="",H36="",I36=""),"",F36+H36+I36)</f>
        <v/>
      </c>
      <c r="L36" s="38">
        <f>IF(OR(G36="",J36=""),"",G36-J36)</f>
        <v/>
      </c>
      <c r="M36" s="38">
        <f>IF(OR(K36="",L36=""),"",MAX(0,L36-K36))</f>
        <v/>
      </c>
      <c r="N36" s="9">
        <f>IF(OR(D36="",E36=""),"",IFERROR(DATEDIF(D36,E36,"Y"),0))</f>
        <v/>
      </c>
      <c r="O36" s="39">
        <f>IF(N36="","",IF(N36&lt;=5,0,IF(N36&lt;=21,(N36-5)*0.06,IF(N36=22,1,1))))</f>
        <v/>
      </c>
      <c r="P36" s="38">
        <f>IF(M36="","",M36*(1-O36))</f>
        <v/>
      </c>
      <c r="Q36" s="39">
        <f>IF(N36="","",IF(N36&lt;=5,0,IF(N36&lt;=21,(N36-5)*0.0165,IF(N36=22,0.28,IF(N36&gt;=30,1,0.28+(N36-22)*0.09)))))</f>
        <v/>
      </c>
      <c r="R36" s="38">
        <f>IF(M36="","",M36*(1-Q36))</f>
        <v/>
      </c>
      <c r="S36" s="38">
        <f>IF(P36="","",P36*0.19)</f>
        <v/>
      </c>
      <c r="T36" s="38">
        <f>IF(R36="","",R36*0.172)</f>
        <v/>
      </c>
      <c r="U36" s="38">
        <f>IF(P36="","",IF(P36&lt;=50000,0,IF(P36&lt;=60000,P36*0.02-(60000-P36)*0.05,IF(P36&lt;=100000,P36*0.02,IF(P36&lt;=110000,P36*0.03-(110000-P36)*0.1,IF(P36&lt;=150000,P36*0.03,IF(P36&lt;=160000,P36*0.04-(160000-P36)*0.15,IF(P36&lt;=200000,P36*0.04,IF(P36&lt;=210000,P36*0.05-(210000-P36)*0.2,IF(P36&lt;=250000,P36*0.05,IF(P36&lt;=260000,P36*0.06-(260000-P36)*0.25,P36*0.06))))))))))</f>
        <v/>
      </c>
      <c r="V36" s="38">
        <f>IF(OR(S36="",T36="",U36=""),"",S36+T36+U36)</f>
        <v/>
      </c>
      <c r="W36" s="38">
        <f>IF(OR(M36="",V36=""),"",M36-V36)</f>
        <v/>
      </c>
      <c r="X36" s="11">
        <f>IF(M36="","",IF(M36=0,"Pas de plus-value",IF(AND(O36=1,Q36=1),"Exonération après durée de détention","Plus-value imposable")))</f>
        <v/>
      </c>
    </row>
    <row r="37">
      <c r="A37" s="4" t="n"/>
      <c r="B37" s="5" t="n"/>
      <c r="C37" s="5" t="n"/>
      <c r="D37" s="36" t="n"/>
      <c r="E37" s="36" t="n"/>
      <c r="F37" s="37" t="n"/>
      <c r="G37" s="37" t="n"/>
      <c r="H37" s="37" t="n"/>
      <c r="I37" s="37" t="n"/>
      <c r="J37" s="37" t="n"/>
      <c r="K37" s="40">
        <f>IF(OR(F37="",H37="",I37=""),"",F37+H37+I37)</f>
        <v/>
      </c>
      <c r="L37" s="40">
        <f>IF(OR(G37="",J37=""),"",G37-J37)</f>
        <v/>
      </c>
      <c r="M37" s="40">
        <f>IF(OR(K37="",L37=""),"",MAX(0,L37-K37))</f>
        <v/>
      </c>
      <c r="N37" s="13">
        <f>IF(OR(D37="",E37=""),"",IFERROR(DATEDIF(D37,E37,"Y"),0))</f>
        <v/>
      </c>
      <c r="O37" s="41">
        <f>IF(N37="","",IF(N37&lt;=5,0,IF(N37&lt;=21,(N37-5)*0.06,IF(N37=22,1,1))))</f>
        <v/>
      </c>
      <c r="P37" s="40">
        <f>IF(M37="","",M37*(1-O37))</f>
        <v/>
      </c>
      <c r="Q37" s="41">
        <f>IF(N37="","",IF(N37&lt;=5,0,IF(N37&lt;=21,(N37-5)*0.0165,IF(N37=22,0.28,IF(N37&gt;=30,1,0.28+(N37-22)*0.09)))))</f>
        <v/>
      </c>
      <c r="R37" s="40">
        <f>IF(M37="","",M37*(1-Q37))</f>
        <v/>
      </c>
      <c r="S37" s="40">
        <f>IF(P37="","",P37*0.19)</f>
        <v/>
      </c>
      <c r="T37" s="40">
        <f>IF(R37="","",R37*0.172)</f>
        <v/>
      </c>
      <c r="U37" s="40">
        <f>IF(P37="","",IF(P37&lt;=50000,0,IF(P37&lt;=60000,P37*0.02-(60000-P37)*0.05,IF(P37&lt;=100000,P37*0.02,IF(P37&lt;=110000,P37*0.03-(110000-P37)*0.1,IF(P37&lt;=150000,P37*0.03,IF(P37&lt;=160000,P37*0.04-(160000-P37)*0.15,IF(P37&lt;=200000,P37*0.04,IF(P37&lt;=210000,P37*0.05-(210000-P37)*0.2,IF(P37&lt;=250000,P37*0.05,IF(P37&lt;=260000,P37*0.06-(260000-P37)*0.25,P37*0.06))))))))))</f>
        <v/>
      </c>
      <c r="V37" s="40">
        <f>IF(OR(S37="",T37="",U37=""),"",S37+T37+U37)</f>
        <v/>
      </c>
      <c r="W37" s="40">
        <f>IF(OR(M37="",V37=""),"",M37-V37)</f>
        <v/>
      </c>
      <c r="X37" s="15">
        <f>IF(M37="","",IF(M37=0,"Pas de plus-value",IF(AND(O37=1,Q37=1),"Exonération après durée de détention","Plus-value imposable")))</f>
        <v/>
      </c>
    </row>
    <row r="38">
      <c r="A38" s="4" t="n"/>
      <c r="B38" s="5" t="n"/>
      <c r="C38" s="5" t="n"/>
      <c r="D38" s="36" t="n"/>
      <c r="E38" s="36" t="n"/>
      <c r="F38" s="37" t="n"/>
      <c r="G38" s="37" t="n"/>
      <c r="H38" s="37" t="n"/>
      <c r="I38" s="37" t="n"/>
      <c r="J38" s="37" t="n"/>
      <c r="K38" s="38">
        <f>IF(OR(F38="",H38="",I38=""),"",F38+H38+I38)</f>
        <v/>
      </c>
      <c r="L38" s="38">
        <f>IF(OR(G38="",J38=""),"",G38-J38)</f>
        <v/>
      </c>
      <c r="M38" s="38">
        <f>IF(OR(K38="",L38=""),"",MAX(0,L38-K38))</f>
        <v/>
      </c>
      <c r="N38" s="9">
        <f>IF(OR(D38="",E38=""),"",IFERROR(DATEDIF(D38,E38,"Y"),0))</f>
        <v/>
      </c>
      <c r="O38" s="39">
        <f>IF(N38="","",IF(N38&lt;=5,0,IF(N38&lt;=21,(N38-5)*0.06,IF(N38=22,1,1))))</f>
        <v/>
      </c>
      <c r="P38" s="38">
        <f>IF(M38="","",M38*(1-O38))</f>
        <v/>
      </c>
      <c r="Q38" s="39">
        <f>IF(N38="","",IF(N38&lt;=5,0,IF(N38&lt;=21,(N38-5)*0.0165,IF(N38=22,0.28,IF(N38&gt;=30,1,0.28+(N38-22)*0.09)))))</f>
        <v/>
      </c>
      <c r="R38" s="38">
        <f>IF(M38="","",M38*(1-Q38))</f>
        <v/>
      </c>
      <c r="S38" s="38">
        <f>IF(P38="","",P38*0.19)</f>
        <v/>
      </c>
      <c r="T38" s="38">
        <f>IF(R38="","",R38*0.172)</f>
        <v/>
      </c>
      <c r="U38" s="38">
        <f>IF(P38="","",IF(P38&lt;=50000,0,IF(P38&lt;=60000,P38*0.02-(60000-P38)*0.05,IF(P38&lt;=100000,P38*0.02,IF(P38&lt;=110000,P38*0.03-(110000-P38)*0.1,IF(P38&lt;=150000,P38*0.03,IF(P38&lt;=160000,P38*0.04-(160000-P38)*0.15,IF(P38&lt;=200000,P38*0.04,IF(P38&lt;=210000,P38*0.05-(210000-P38)*0.2,IF(P38&lt;=250000,P38*0.05,IF(P38&lt;=260000,P38*0.06-(260000-P38)*0.25,P38*0.06))))))))))</f>
        <v/>
      </c>
      <c r="V38" s="38">
        <f>IF(OR(S38="",T38="",U38=""),"",S38+T38+U38)</f>
        <v/>
      </c>
      <c r="W38" s="38">
        <f>IF(OR(M38="",V38=""),"",M38-V38)</f>
        <v/>
      </c>
      <c r="X38" s="11">
        <f>IF(M38="","",IF(M38=0,"Pas de plus-value",IF(AND(O38=1,Q38=1),"Exonération après durée de détention","Plus-value imposable")))</f>
        <v/>
      </c>
    </row>
    <row r="39">
      <c r="A39" s="4" t="n"/>
      <c r="B39" s="5" t="n"/>
      <c r="C39" s="5" t="n"/>
      <c r="D39" s="36" t="n"/>
      <c r="E39" s="36" t="n"/>
      <c r="F39" s="37" t="n"/>
      <c r="G39" s="37" t="n"/>
      <c r="H39" s="37" t="n"/>
      <c r="I39" s="37" t="n"/>
      <c r="J39" s="37" t="n"/>
      <c r="K39" s="40">
        <f>IF(OR(F39="",H39="",I39=""),"",F39+H39+I39)</f>
        <v/>
      </c>
      <c r="L39" s="40">
        <f>IF(OR(G39="",J39=""),"",G39-J39)</f>
        <v/>
      </c>
      <c r="M39" s="40">
        <f>IF(OR(K39="",L39=""),"",MAX(0,L39-K39))</f>
        <v/>
      </c>
      <c r="N39" s="13">
        <f>IF(OR(D39="",E39=""),"",IFERROR(DATEDIF(D39,E39,"Y"),0))</f>
        <v/>
      </c>
      <c r="O39" s="41">
        <f>IF(N39="","",IF(N39&lt;=5,0,IF(N39&lt;=21,(N39-5)*0.06,IF(N39=22,1,1))))</f>
        <v/>
      </c>
      <c r="P39" s="40">
        <f>IF(M39="","",M39*(1-O39))</f>
        <v/>
      </c>
      <c r="Q39" s="41">
        <f>IF(N39="","",IF(N39&lt;=5,0,IF(N39&lt;=21,(N39-5)*0.0165,IF(N39=22,0.28,IF(N39&gt;=30,1,0.28+(N39-22)*0.09)))))</f>
        <v/>
      </c>
      <c r="R39" s="40">
        <f>IF(M39="","",M39*(1-Q39))</f>
        <v/>
      </c>
      <c r="S39" s="40">
        <f>IF(P39="","",P39*0.19)</f>
        <v/>
      </c>
      <c r="T39" s="40">
        <f>IF(R39="","",R39*0.172)</f>
        <v/>
      </c>
      <c r="U39" s="40">
        <f>IF(P39="","",IF(P39&lt;=50000,0,IF(P39&lt;=60000,P39*0.02-(60000-P39)*0.05,IF(P39&lt;=100000,P39*0.02,IF(P39&lt;=110000,P39*0.03-(110000-P39)*0.1,IF(P39&lt;=150000,P39*0.03,IF(P39&lt;=160000,P39*0.04-(160000-P39)*0.15,IF(P39&lt;=200000,P39*0.04,IF(P39&lt;=210000,P39*0.05-(210000-P39)*0.2,IF(P39&lt;=250000,P39*0.05,IF(P39&lt;=260000,P39*0.06-(260000-P39)*0.25,P39*0.06))))))))))</f>
        <v/>
      </c>
      <c r="V39" s="40">
        <f>IF(OR(S39="",T39="",U39=""),"",S39+T39+U39)</f>
        <v/>
      </c>
      <c r="W39" s="40">
        <f>IF(OR(M39="",V39=""),"",M39-V39)</f>
        <v/>
      </c>
      <c r="X39" s="15">
        <f>IF(M39="","",IF(M39=0,"Pas de plus-value",IF(AND(O39=1,Q39=1),"Exonération après durée de détention","Plus-value imposable")))</f>
        <v/>
      </c>
    </row>
    <row r="40">
      <c r="A40" s="4" t="n"/>
      <c r="B40" s="5" t="n"/>
      <c r="C40" s="5" t="n"/>
      <c r="D40" s="36" t="n"/>
      <c r="E40" s="36" t="n"/>
      <c r="F40" s="37" t="n"/>
      <c r="G40" s="37" t="n"/>
      <c r="H40" s="37" t="n"/>
      <c r="I40" s="37" t="n"/>
      <c r="J40" s="37" t="n"/>
      <c r="K40" s="38">
        <f>IF(OR(F40="",H40="",I40=""),"",F40+H40+I40)</f>
        <v/>
      </c>
      <c r="L40" s="38">
        <f>IF(OR(G40="",J40=""),"",G40-J40)</f>
        <v/>
      </c>
      <c r="M40" s="38">
        <f>IF(OR(K40="",L40=""),"",MAX(0,L40-K40))</f>
        <v/>
      </c>
      <c r="N40" s="9">
        <f>IF(OR(D40="",E40=""),"",IFERROR(DATEDIF(D40,E40,"Y"),0))</f>
        <v/>
      </c>
      <c r="O40" s="39">
        <f>IF(N40="","",IF(N40&lt;=5,0,IF(N40&lt;=21,(N40-5)*0.06,IF(N40=22,1,1))))</f>
        <v/>
      </c>
      <c r="P40" s="38">
        <f>IF(M40="","",M40*(1-O40))</f>
        <v/>
      </c>
      <c r="Q40" s="39">
        <f>IF(N40="","",IF(N40&lt;=5,0,IF(N40&lt;=21,(N40-5)*0.0165,IF(N40=22,0.28,IF(N40&gt;=30,1,0.28+(N40-22)*0.09)))))</f>
        <v/>
      </c>
      <c r="R40" s="38">
        <f>IF(M40="","",M40*(1-Q40))</f>
        <v/>
      </c>
      <c r="S40" s="38">
        <f>IF(P40="","",P40*0.19)</f>
        <v/>
      </c>
      <c r="T40" s="38">
        <f>IF(R40="","",R40*0.172)</f>
        <v/>
      </c>
      <c r="U40" s="38">
        <f>IF(P40="","",IF(P40&lt;=50000,0,IF(P40&lt;=60000,P40*0.02-(60000-P40)*0.05,IF(P40&lt;=100000,P40*0.02,IF(P40&lt;=110000,P40*0.03-(110000-P40)*0.1,IF(P40&lt;=150000,P40*0.03,IF(P40&lt;=160000,P40*0.04-(160000-P40)*0.15,IF(P40&lt;=200000,P40*0.04,IF(P40&lt;=210000,P40*0.05-(210000-P40)*0.2,IF(P40&lt;=250000,P40*0.05,IF(P40&lt;=260000,P40*0.06-(260000-P40)*0.25,P40*0.06))))))))))</f>
        <v/>
      </c>
      <c r="V40" s="38">
        <f>IF(OR(S40="",T40="",U40=""),"",S40+T40+U40)</f>
        <v/>
      </c>
      <c r="W40" s="38">
        <f>IF(OR(M40="",V40=""),"",M40-V40)</f>
        <v/>
      </c>
      <c r="X40" s="11">
        <f>IF(M40="","",IF(M40=0,"Pas de plus-value",IF(AND(O40=1,Q40=1),"Exonération après durée de détention","Plus-value imposable")))</f>
        <v/>
      </c>
    </row>
    <row r="41">
      <c r="A41" s="4" t="n"/>
      <c r="B41" s="5" t="n"/>
      <c r="C41" s="5" t="n"/>
      <c r="D41" s="36" t="n"/>
      <c r="E41" s="36" t="n"/>
      <c r="F41" s="37" t="n"/>
      <c r="G41" s="37" t="n"/>
      <c r="H41" s="37" t="n"/>
      <c r="I41" s="37" t="n"/>
      <c r="J41" s="37" t="n"/>
      <c r="K41" s="40">
        <f>IF(OR(F41="",H41="",I41=""),"",F41+H41+I41)</f>
        <v/>
      </c>
      <c r="L41" s="40">
        <f>IF(OR(G41="",J41=""),"",G41-J41)</f>
        <v/>
      </c>
      <c r="M41" s="40">
        <f>IF(OR(K41="",L41=""),"",MAX(0,L41-K41))</f>
        <v/>
      </c>
      <c r="N41" s="13">
        <f>IF(OR(D41="",E41=""),"",IFERROR(DATEDIF(D41,E41,"Y"),0))</f>
        <v/>
      </c>
      <c r="O41" s="41">
        <f>IF(N41="","",IF(N41&lt;=5,0,IF(N41&lt;=21,(N41-5)*0.06,IF(N41=22,1,1))))</f>
        <v/>
      </c>
      <c r="P41" s="40">
        <f>IF(M41="","",M41*(1-O41))</f>
        <v/>
      </c>
      <c r="Q41" s="41">
        <f>IF(N41="","",IF(N41&lt;=5,0,IF(N41&lt;=21,(N41-5)*0.0165,IF(N41=22,0.28,IF(N41&gt;=30,1,0.28+(N41-22)*0.09)))))</f>
        <v/>
      </c>
      <c r="R41" s="40">
        <f>IF(M41="","",M41*(1-Q41))</f>
        <v/>
      </c>
      <c r="S41" s="40">
        <f>IF(P41="","",P41*0.19)</f>
        <v/>
      </c>
      <c r="T41" s="40">
        <f>IF(R41="","",R41*0.172)</f>
        <v/>
      </c>
      <c r="U41" s="40">
        <f>IF(P41="","",IF(P41&lt;=50000,0,IF(P41&lt;=60000,P41*0.02-(60000-P41)*0.05,IF(P41&lt;=100000,P41*0.02,IF(P41&lt;=110000,P41*0.03-(110000-P41)*0.1,IF(P41&lt;=150000,P41*0.03,IF(P41&lt;=160000,P41*0.04-(160000-P41)*0.15,IF(P41&lt;=200000,P41*0.04,IF(P41&lt;=210000,P41*0.05-(210000-P41)*0.2,IF(P41&lt;=250000,P41*0.05,IF(P41&lt;=260000,P41*0.06-(260000-P41)*0.25,P41*0.06))))))))))</f>
        <v/>
      </c>
      <c r="V41" s="40">
        <f>IF(OR(S41="",T41="",U41=""),"",S41+T41+U41)</f>
        <v/>
      </c>
      <c r="W41" s="40">
        <f>IF(OR(M41="",V41=""),"",M41-V41)</f>
        <v/>
      </c>
      <c r="X41" s="15">
        <f>IF(M41="","",IF(M41=0,"Pas de plus-value",IF(AND(O41=1,Q41=1),"Exonération après durée de détention","Plus-value imposable")))</f>
        <v/>
      </c>
    </row>
    <row r="42">
      <c r="A42" s="4" t="n"/>
      <c r="B42" s="5" t="n"/>
      <c r="C42" s="5" t="n"/>
      <c r="D42" s="36" t="n"/>
      <c r="E42" s="36" t="n"/>
      <c r="F42" s="37" t="n"/>
      <c r="G42" s="37" t="n"/>
      <c r="H42" s="37" t="n"/>
      <c r="I42" s="37" t="n"/>
      <c r="J42" s="37" t="n"/>
      <c r="K42" s="38">
        <f>IF(OR(F42="",H42="",I42=""),"",F42+H42+I42)</f>
        <v/>
      </c>
      <c r="L42" s="38">
        <f>IF(OR(G42="",J42=""),"",G42-J42)</f>
        <v/>
      </c>
      <c r="M42" s="38">
        <f>IF(OR(K42="",L42=""),"",MAX(0,L42-K42))</f>
        <v/>
      </c>
      <c r="N42" s="9">
        <f>IF(OR(D42="",E42=""),"",IFERROR(DATEDIF(D42,E42,"Y"),0))</f>
        <v/>
      </c>
      <c r="O42" s="39">
        <f>IF(N42="","",IF(N42&lt;=5,0,IF(N42&lt;=21,(N42-5)*0.06,IF(N42=22,1,1))))</f>
        <v/>
      </c>
      <c r="P42" s="38">
        <f>IF(M42="","",M42*(1-O42))</f>
        <v/>
      </c>
      <c r="Q42" s="39">
        <f>IF(N42="","",IF(N42&lt;=5,0,IF(N42&lt;=21,(N42-5)*0.0165,IF(N42=22,0.28,IF(N42&gt;=30,1,0.28+(N42-22)*0.09)))))</f>
        <v/>
      </c>
      <c r="R42" s="38">
        <f>IF(M42="","",M42*(1-Q42))</f>
        <v/>
      </c>
      <c r="S42" s="38">
        <f>IF(P42="","",P42*0.19)</f>
        <v/>
      </c>
      <c r="T42" s="38">
        <f>IF(R42="","",R42*0.172)</f>
        <v/>
      </c>
      <c r="U42" s="38">
        <f>IF(P42="","",IF(P42&lt;=50000,0,IF(P42&lt;=60000,P42*0.02-(60000-P42)*0.05,IF(P42&lt;=100000,P42*0.02,IF(P42&lt;=110000,P42*0.03-(110000-P42)*0.1,IF(P42&lt;=150000,P42*0.03,IF(P42&lt;=160000,P42*0.04-(160000-P42)*0.15,IF(P42&lt;=200000,P42*0.04,IF(P42&lt;=210000,P42*0.05-(210000-P42)*0.2,IF(P42&lt;=250000,P42*0.05,IF(P42&lt;=260000,P42*0.06-(260000-P42)*0.25,P42*0.06))))))))))</f>
        <v/>
      </c>
      <c r="V42" s="38">
        <f>IF(OR(S42="",T42="",U42=""),"",S42+T42+U42)</f>
        <v/>
      </c>
      <c r="W42" s="38">
        <f>IF(OR(M42="",V42=""),"",M42-V42)</f>
        <v/>
      </c>
      <c r="X42" s="11">
        <f>IF(M42="","",IF(M42=0,"Pas de plus-value",IF(AND(O42=1,Q42=1),"Exonération après durée de détention","Plus-value imposable")))</f>
        <v/>
      </c>
    </row>
    <row r="43">
      <c r="A43" s="4" t="n"/>
      <c r="B43" s="5" t="n"/>
      <c r="C43" s="5" t="n"/>
      <c r="D43" s="36" t="n"/>
      <c r="E43" s="36" t="n"/>
      <c r="F43" s="37" t="n"/>
      <c r="G43" s="37" t="n"/>
      <c r="H43" s="37" t="n"/>
      <c r="I43" s="37" t="n"/>
      <c r="J43" s="37" t="n"/>
      <c r="K43" s="40">
        <f>IF(OR(F43="",H43="",I43=""),"",F43+H43+I43)</f>
        <v/>
      </c>
      <c r="L43" s="40">
        <f>IF(OR(G43="",J43=""),"",G43-J43)</f>
        <v/>
      </c>
      <c r="M43" s="40">
        <f>IF(OR(K43="",L43=""),"",MAX(0,L43-K43))</f>
        <v/>
      </c>
      <c r="N43" s="13">
        <f>IF(OR(D43="",E43=""),"",IFERROR(DATEDIF(D43,E43,"Y"),0))</f>
        <v/>
      </c>
      <c r="O43" s="41">
        <f>IF(N43="","",IF(N43&lt;=5,0,IF(N43&lt;=21,(N43-5)*0.06,IF(N43=22,1,1))))</f>
        <v/>
      </c>
      <c r="P43" s="40">
        <f>IF(M43="","",M43*(1-O43))</f>
        <v/>
      </c>
      <c r="Q43" s="41">
        <f>IF(N43="","",IF(N43&lt;=5,0,IF(N43&lt;=21,(N43-5)*0.0165,IF(N43=22,0.28,IF(N43&gt;=30,1,0.28+(N43-22)*0.09)))))</f>
        <v/>
      </c>
      <c r="R43" s="40">
        <f>IF(M43="","",M43*(1-Q43))</f>
        <v/>
      </c>
      <c r="S43" s="40">
        <f>IF(P43="","",P43*0.19)</f>
        <v/>
      </c>
      <c r="T43" s="40">
        <f>IF(R43="","",R43*0.172)</f>
        <v/>
      </c>
      <c r="U43" s="40">
        <f>IF(P43="","",IF(P43&lt;=50000,0,IF(P43&lt;=60000,P43*0.02-(60000-P43)*0.05,IF(P43&lt;=100000,P43*0.02,IF(P43&lt;=110000,P43*0.03-(110000-P43)*0.1,IF(P43&lt;=150000,P43*0.03,IF(P43&lt;=160000,P43*0.04-(160000-P43)*0.15,IF(P43&lt;=200000,P43*0.04,IF(P43&lt;=210000,P43*0.05-(210000-P43)*0.2,IF(P43&lt;=250000,P43*0.05,IF(P43&lt;=260000,P43*0.06-(260000-P43)*0.25,P43*0.06))))))))))</f>
        <v/>
      </c>
      <c r="V43" s="40">
        <f>IF(OR(S43="",T43="",U43=""),"",S43+T43+U43)</f>
        <v/>
      </c>
      <c r="W43" s="40">
        <f>IF(OR(M43="",V43=""),"",M43-V43)</f>
        <v/>
      </c>
      <c r="X43" s="15">
        <f>IF(M43="","",IF(M43=0,"Pas de plus-value",IF(AND(O43=1,Q43=1),"Exonération après durée de détention","Plus-value imposable")))</f>
        <v/>
      </c>
    </row>
    <row r="44">
      <c r="A44" s="4" t="n"/>
      <c r="B44" s="5" t="n"/>
      <c r="C44" s="5" t="n"/>
      <c r="D44" s="36" t="n"/>
      <c r="E44" s="36" t="n"/>
      <c r="F44" s="37" t="n"/>
      <c r="G44" s="37" t="n"/>
      <c r="H44" s="37" t="n"/>
      <c r="I44" s="37" t="n"/>
      <c r="J44" s="37" t="n"/>
      <c r="K44" s="38">
        <f>IF(OR(F44="",H44="",I44=""),"",F44+H44+I44)</f>
        <v/>
      </c>
      <c r="L44" s="38">
        <f>IF(OR(G44="",J44=""),"",G44-J44)</f>
        <v/>
      </c>
      <c r="M44" s="38">
        <f>IF(OR(K44="",L44=""),"",MAX(0,L44-K44))</f>
        <v/>
      </c>
      <c r="N44" s="9">
        <f>IF(OR(D44="",E44=""),"",IFERROR(DATEDIF(D44,E44,"Y"),0))</f>
        <v/>
      </c>
      <c r="O44" s="39">
        <f>IF(N44="","",IF(N44&lt;=5,0,IF(N44&lt;=21,(N44-5)*0.06,IF(N44=22,1,1))))</f>
        <v/>
      </c>
      <c r="P44" s="38">
        <f>IF(M44="","",M44*(1-O44))</f>
        <v/>
      </c>
      <c r="Q44" s="39">
        <f>IF(N44="","",IF(N44&lt;=5,0,IF(N44&lt;=21,(N44-5)*0.0165,IF(N44=22,0.28,IF(N44&gt;=30,1,0.28+(N44-22)*0.09)))))</f>
        <v/>
      </c>
      <c r="R44" s="38">
        <f>IF(M44="","",M44*(1-Q44))</f>
        <v/>
      </c>
      <c r="S44" s="38">
        <f>IF(P44="","",P44*0.19)</f>
        <v/>
      </c>
      <c r="T44" s="38">
        <f>IF(R44="","",R44*0.172)</f>
        <v/>
      </c>
      <c r="U44" s="38">
        <f>IF(P44="","",IF(P44&lt;=50000,0,IF(P44&lt;=60000,P44*0.02-(60000-P44)*0.05,IF(P44&lt;=100000,P44*0.02,IF(P44&lt;=110000,P44*0.03-(110000-P44)*0.1,IF(P44&lt;=150000,P44*0.03,IF(P44&lt;=160000,P44*0.04-(160000-P44)*0.15,IF(P44&lt;=200000,P44*0.04,IF(P44&lt;=210000,P44*0.05-(210000-P44)*0.2,IF(P44&lt;=250000,P44*0.05,IF(P44&lt;=260000,P44*0.06-(260000-P44)*0.25,P44*0.06))))))))))</f>
        <v/>
      </c>
      <c r="V44" s="38">
        <f>IF(OR(S44="",T44="",U44=""),"",S44+T44+U44)</f>
        <v/>
      </c>
      <c r="W44" s="38">
        <f>IF(OR(M44="",V44=""),"",M44-V44)</f>
        <v/>
      </c>
      <c r="X44" s="11">
        <f>IF(M44="","",IF(M44=0,"Pas de plus-value",IF(AND(O44=1,Q44=1),"Exonération après durée de détention","Plus-value imposable")))</f>
        <v/>
      </c>
    </row>
    <row r="45">
      <c r="A45" s="4" t="n"/>
      <c r="B45" s="5" t="n"/>
      <c r="C45" s="5" t="n"/>
      <c r="D45" s="36" t="n"/>
      <c r="E45" s="36" t="n"/>
      <c r="F45" s="37" t="n"/>
      <c r="G45" s="37" t="n"/>
      <c r="H45" s="37" t="n"/>
      <c r="I45" s="37" t="n"/>
      <c r="J45" s="37" t="n"/>
      <c r="K45" s="40">
        <f>IF(OR(F45="",H45="",I45=""),"",F45+H45+I45)</f>
        <v/>
      </c>
      <c r="L45" s="40">
        <f>IF(OR(G45="",J45=""),"",G45-J45)</f>
        <v/>
      </c>
      <c r="M45" s="40">
        <f>IF(OR(K45="",L45=""),"",MAX(0,L45-K45))</f>
        <v/>
      </c>
      <c r="N45" s="13">
        <f>IF(OR(D45="",E45=""),"",IFERROR(DATEDIF(D45,E45,"Y"),0))</f>
        <v/>
      </c>
      <c r="O45" s="41">
        <f>IF(N45="","",IF(N45&lt;=5,0,IF(N45&lt;=21,(N45-5)*0.06,IF(N45=22,1,1))))</f>
        <v/>
      </c>
      <c r="P45" s="40">
        <f>IF(M45="","",M45*(1-O45))</f>
        <v/>
      </c>
      <c r="Q45" s="41">
        <f>IF(N45="","",IF(N45&lt;=5,0,IF(N45&lt;=21,(N45-5)*0.0165,IF(N45=22,0.28,IF(N45&gt;=30,1,0.28+(N45-22)*0.09)))))</f>
        <v/>
      </c>
      <c r="R45" s="40">
        <f>IF(M45="","",M45*(1-Q45))</f>
        <v/>
      </c>
      <c r="S45" s="40">
        <f>IF(P45="","",P45*0.19)</f>
        <v/>
      </c>
      <c r="T45" s="40">
        <f>IF(R45="","",R45*0.172)</f>
        <v/>
      </c>
      <c r="U45" s="40">
        <f>IF(P45="","",IF(P45&lt;=50000,0,IF(P45&lt;=60000,P45*0.02-(60000-P45)*0.05,IF(P45&lt;=100000,P45*0.02,IF(P45&lt;=110000,P45*0.03-(110000-P45)*0.1,IF(P45&lt;=150000,P45*0.03,IF(P45&lt;=160000,P45*0.04-(160000-P45)*0.15,IF(P45&lt;=200000,P45*0.04,IF(P45&lt;=210000,P45*0.05-(210000-P45)*0.2,IF(P45&lt;=250000,P45*0.05,IF(P45&lt;=260000,P45*0.06-(260000-P45)*0.25,P45*0.06))))))))))</f>
        <v/>
      </c>
      <c r="V45" s="40">
        <f>IF(OR(S45="",T45="",U45=""),"",S45+T45+U45)</f>
        <v/>
      </c>
      <c r="W45" s="40">
        <f>IF(OR(M45="",V45=""),"",M45-V45)</f>
        <v/>
      </c>
      <c r="X45" s="15">
        <f>IF(M45="","",IF(M45=0,"Pas de plus-value",IF(AND(O45=1,Q45=1),"Exonération après durée de détention","Plus-value imposable")))</f>
        <v/>
      </c>
    </row>
    <row r="46">
      <c r="A46" s="4" t="n"/>
      <c r="B46" s="5" t="n"/>
      <c r="C46" s="5" t="n"/>
      <c r="D46" s="36" t="n"/>
      <c r="E46" s="36" t="n"/>
      <c r="F46" s="37" t="n"/>
      <c r="G46" s="37" t="n"/>
      <c r="H46" s="37" t="n"/>
      <c r="I46" s="37" t="n"/>
      <c r="J46" s="37" t="n"/>
      <c r="K46" s="38">
        <f>IF(OR(F46="",H46="",I46=""),"",F46+H46+I46)</f>
        <v/>
      </c>
      <c r="L46" s="38">
        <f>IF(OR(G46="",J46=""),"",G46-J46)</f>
        <v/>
      </c>
      <c r="M46" s="38">
        <f>IF(OR(K46="",L46=""),"",MAX(0,L46-K46))</f>
        <v/>
      </c>
      <c r="N46" s="9">
        <f>IF(OR(D46="",E46=""),"",IFERROR(DATEDIF(D46,E46,"Y"),0))</f>
        <v/>
      </c>
      <c r="O46" s="39">
        <f>IF(N46="","",IF(N46&lt;=5,0,IF(N46&lt;=21,(N46-5)*0.06,IF(N46=22,1,1))))</f>
        <v/>
      </c>
      <c r="P46" s="38">
        <f>IF(M46="","",M46*(1-O46))</f>
        <v/>
      </c>
      <c r="Q46" s="39">
        <f>IF(N46="","",IF(N46&lt;=5,0,IF(N46&lt;=21,(N46-5)*0.0165,IF(N46=22,0.28,IF(N46&gt;=30,1,0.28+(N46-22)*0.09)))))</f>
        <v/>
      </c>
      <c r="R46" s="38">
        <f>IF(M46="","",M46*(1-Q46))</f>
        <v/>
      </c>
      <c r="S46" s="38">
        <f>IF(P46="","",P46*0.19)</f>
        <v/>
      </c>
      <c r="T46" s="38">
        <f>IF(R46="","",R46*0.172)</f>
        <v/>
      </c>
      <c r="U46" s="38">
        <f>IF(P46="","",IF(P46&lt;=50000,0,IF(P46&lt;=60000,P46*0.02-(60000-P46)*0.05,IF(P46&lt;=100000,P46*0.02,IF(P46&lt;=110000,P46*0.03-(110000-P46)*0.1,IF(P46&lt;=150000,P46*0.03,IF(P46&lt;=160000,P46*0.04-(160000-P46)*0.15,IF(P46&lt;=200000,P46*0.04,IF(P46&lt;=210000,P46*0.05-(210000-P46)*0.2,IF(P46&lt;=250000,P46*0.05,IF(P46&lt;=260000,P46*0.06-(260000-P46)*0.25,P46*0.06))))))))))</f>
        <v/>
      </c>
      <c r="V46" s="38">
        <f>IF(OR(S46="",T46="",U46=""),"",S46+T46+U46)</f>
        <v/>
      </c>
      <c r="W46" s="38">
        <f>IF(OR(M46="",V46=""),"",M46-V46)</f>
        <v/>
      </c>
      <c r="X46" s="11">
        <f>IF(M46="","",IF(M46=0,"Pas de plus-value",IF(AND(O46=1,Q46=1),"Exonération après durée de détention","Plus-value imposable")))</f>
        <v/>
      </c>
    </row>
    <row r="47">
      <c r="A47" s="4" t="n"/>
      <c r="B47" s="5" t="n"/>
      <c r="C47" s="5" t="n"/>
      <c r="D47" s="36" t="n"/>
      <c r="E47" s="36" t="n"/>
      <c r="F47" s="37" t="n"/>
      <c r="G47" s="37" t="n"/>
      <c r="H47" s="37" t="n"/>
      <c r="I47" s="37" t="n"/>
      <c r="J47" s="37" t="n"/>
      <c r="K47" s="40">
        <f>IF(OR(F47="",H47="",I47=""),"",F47+H47+I47)</f>
        <v/>
      </c>
      <c r="L47" s="40">
        <f>IF(OR(G47="",J47=""),"",G47-J47)</f>
        <v/>
      </c>
      <c r="M47" s="40">
        <f>IF(OR(K47="",L47=""),"",MAX(0,L47-K47))</f>
        <v/>
      </c>
      <c r="N47" s="13">
        <f>IF(OR(D47="",E47=""),"",IFERROR(DATEDIF(D47,E47,"Y"),0))</f>
        <v/>
      </c>
      <c r="O47" s="41">
        <f>IF(N47="","",IF(N47&lt;=5,0,IF(N47&lt;=21,(N47-5)*0.06,IF(N47=22,1,1))))</f>
        <v/>
      </c>
      <c r="P47" s="40">
        <f>IF(M47="","",M47*(1-O47))</f>
        <v/>
      </c>
      <c r="Q47" s="41">
        <f>IF(N47="","",IF(N47&lt;=5,0,IF(N47&lt;=21,(N47-5)*0.0165,IF(N47=22,0.28,IF(N47&gt;=30,1,0.28+(N47-22)*0.09)))))</f>
        <v/>
      </c>
      <c r="R47" s="40">
        <f>IF(M47="","",M47*(1-Q47))</f>
        <v/>
      </c>
      <c r="S47" s="40">
        <f>IF(P47="","",P47*0.19)</f>
        <v/>
      </c>
      <c r="T47" s="40">
        <f>IF(R47="","",R47*0.172)</f>
        <v/>
      </c>
      <c r="U47" s="40">
        <f>IF(P47="","",IF(P47&lt;=50000,0,IF(P47&lt;=60000,P47*0.02-(60000-P47)*0.05,IF(P47&lt;=100000,P47*0.02,IF(P47&lt;=110000,P47*0.03-(110000-P47)*0.1,IF(P47&lt;=150000,P47*0.03,IF(P47&lt;=160000,P47*0.04-(160000-P47)*0.15,IF(P47&lt;=200000,P47*0.04,IF(P47&lt;=210000,P47*0.05-(210000-P47)*0.2,IF(P47&lt;=250000,P47*0.05,IF(P47&lt;=260000,P47*0.06-(260000-P47)*0.25,P47*0.06))))))))))</f>
        <v/>
      </c>
      <c r="V47" s="40">
        <f>IF(OR(S47="",T47="",U47=""),"",S47+T47+U47)</f>
        <v/>
      </c>
      <c r="W47" s="40">
        <f>IF(OR(M47="",V47=""),"",M47-V47)</f>
        <v/>
      </c>
      <c r="X47" s="15">
        <f>IF(M47="","",IF(M47=0,"Pas de plus-value",IF(AND(O47=1,Q47=1),"Exonération après durée de détention","Plus-value imposable")))</f>
        <v/>
      </c>
    </row>
    <row r="48">
      <c r="A48" s="4" t="n"/>
      <c r="B48" s="5" t="n"/>
      <c r="C48" s="5" t="n"/>
      <c r="D48" s="36" t="n"/>
      <c r="E48" s="36" t="n"/>
      <c r="F48" s="37" t="n"/>
      <c r="G48" s="37" t="n"/>
      <c r="H48" s="37" t="n"/>
      <c r="I48" s="37" t="n"/>
      <c r="J48" s="37" t="n"/>
      <c r="K48" s="38">
        <f>IF(OR(F48="",H48="",I48=""),"",F48+H48+I48)</f>
        <v/>
      </c>
      <c r="L48" s="38">
        <f>IF(OR(G48="",J48=""),"",G48-J48)</f>
        <v/>
      </c>
      <c r="M48" s="38">
        <f>IF(OR(K48="",L48=""),"",MAX(0,L48-K48))</f>
        <v/>
      </c>
      <c r="N48" s="9">
        <f>IF(OR(D48="",E48=""),"",IFERROR(DATEDIF(D48,E48,"Y"),0))</f>
        <v/>
      </c>
      <c r="O48" s="39">
        <f>IF(N48="","",IF(N48&lt;=5,0,IF(N48&lt;=21,(N48-5)*0.06,IF(N48=22,1,1))))</f>
        <v/>
      </c>
      <c r="P48" s="38">
        <f>IF(M48="","",M48*(1-O48))</f>
        <v/>
      </c>
      <c r="Q48" s="39">
        <f>IF(N48="","",IF(N48&lt;=5,0,IF(N48&lt;=21,(N48-5)*0.0165,IF(N48=22,0.28,IF(N48&gt;=30,1,0.28+(N48-22)*0.09)))))</f>
        <v/>
      </c>
      <c r="R48" s="38">
        <f>IF(M48="","",M48*(1-Q48))</f>
        <v/>
      </c>
      <c r="S48" s="38">
        <f>IF(P48="","",P48*0.19)</f>
        <v/>
      </c>
      <c r="T48" s="38">
        <f>IF(R48="","",R48*0.172)</f>
        <v/>
      </c>
      <c r="U48" s="38">
        <f>IF(P48="","",IF(P48&lt;=50000,0,IF(P48&lt;=60000,P48*0.02-(60000-P48)*0.05,IF(P48&lt;=100000,P48*0.02,IF(P48&lt;=110000,P48*0.03-(110000-P48)*0.1,IF(P48&lt;=150000,P48*0.03,IF(P48&lt;=160000,P48*0.04-(160000-P48)*0.15,IF(P48&lt;=200000,P48*0.04,IF(P48&lt;=210000,P48*0.05-(210000-P48)*0.2,IF(P48&lt;=250000,P48*0.05,IF(P48&lt;=260000,P48*0.06-(260000-P48)*0.25,P48*0.06))))))))))</f>
        <v/>
      </c>
      <c r="V48" s="38">
        <f>IF(OR(S48="",T48="",U48=""),"",S48+T48+U48)</f>
        <v/>
      </c>
      <c r="W48" s="38">
        <f>IF(OR(M48="",V48=""),"",M48-V48)</f>
        <v/>
      </c>
      <c r="X48" s="11">
        <f>IF(M48="","",IF(M48=0,"Pas de plus-value",IF(AND(O48=1,Q48=1),"Exonération après durée de détention","Plus-value imposable")))</f>
        <v/>
      </c>
    </row>
    <row r="49">
      <c r="A49" s="4" t="n"/>
      <c r="B49" s="5" t="n"/>
      <c r="C49" s="5" t="n"/>
      <c r="D49" s="36" t="n"/>
      <c r="E49" s="36" t="n"/>
      <c r="F49" s="37" t="n"/>
      <c r="G49" s="37" t="n"/>
      <c r="H49" s="37" t="n"/>
      <c r="I49" s="37" t="n"/>
      <c r="J49" s="37" t="n"/>
      <c r="K49" s="40">
        <f>IF(OR(F49="",H49="",I49=""),"",F49+H49+I49)</f>
        <v/>
      </c>
      <c r="L49" s="40">
        <f>IF(OR(G49="",J49=""),"",G49-J49)</f>
        <v/>
      </c>
      <c r="M49" s="40">
        <f>IF(OR(K49="",L49=""),"",MAX(0,L49-K49))</f>
        <v/>
      </c>
      <c r="N49" s="13">
        <f>IF(OR(D49="",E49=""),"",IFERROR(DATEDIF(D49,E49,"Y"),0))</f>
        <v/>
      </c>
      <c r="O49" s="41">
        <f>IF(N49="","",IF(N49&lt;=5,0,IF(N49&lt;=21,(N49-5)*0.06,IF(N49=22,1,1))))</f>
        <v/>
      </c>
      <c r="P49" s="40">
        <f>IF(M49="","",M49*(1-O49))</f>
        <v/>
      </c>
      <c r="Q49" s="41">
        <f>IF(N49="","",IF(N49&lt;=5,0,IF(N49&lt;=21,(N49-5)*0.0165,IF(N49=22,0.28,IF(N49&gt;=30,1,0.28+(N49-22)*0.09)))))</f>
        <v/>
      </c>
      <c r="R49" s="40">
        <f>IF(M49="","",M49*(1-Q49))</f>
        <v/>
      </c>
      <c r="S49" s="40">
        <f>IF(P49="","",P49*0.19)</f>
        <v/>
      </c>
      <c r="T49" s="40">
        <f>IF(R49="","",R49*0.172)</f>
        <v/>
      </c>
      <c r="U49" s="40">
        <f>IF(P49="","",IF(P49&lt;=50000,0,IF(P49&lt;=60000,P49*0.02-(60000-P49)*0.05,IF(P49&lt;=100000,P49*0.02,IF(P49&lt;=110000,P49*0.03-(110000-P49)*0.1,IF(P49&lt;=150000,P49*0.03,IF(P49&lt;=160000,P49*0.04-(160000-P49)*0.15,IF(P49&lt;=200000,P49*0.04,IF(P49&lt;=210000,P49*0.05-(210000-P49)*0.2,IF(P49&lt;=250000,P49*0.05,IF(P49&lt;=260000,P49*0.06-(260000-P49)*0.25,P49*0.06))))))))))</f>
        <v/>
      </c>
      <c r="V49" s="40">
        <f>IF(OR(S49="",T49="",U49=""),"",S49+T49+U49)</f>
        <v/>
      </c>
      <c r="W49" s="40">
        <f>IF(OR(M49="",V49=""),"",M49-V49)</f>
        <v/>
      </c>
      <c r="X49" s="15">
        <f>IF(M49="","",IF(M49=0,"Pas de plus-value",IF(AND(O49=1,Q49=1),"Exonération après durée de détention","Plus-value imposable")))</f>
        <v/>
      </c>
    </row>
    <row r="50">
      <c r="A50" s="4" t="n"/>
      <c r="B50" s="5" t="n"/>
      <c r="C50" s="5" t="n"/>
      <c r="D50" s="36" t="n"/>
      <c r="E50" s="36" t="n"/>
      <c r="F50" s="37" t="n"/>
      <c r="G50" s="37" t="n"/>
      <c r="H50" s="37" t="n"/>
      <c r="I50" s="37" t="n"/>
      <c r="J50" s="37" t="n"/>
      <c r="K50" s="38">
        <f>IF(OR(F50="",H50="",I50=""),"",F50+H50+I50)</f>
        <v/>
      </c>
      <c r="L50" s="38">
        <f>IF(OR(G50="",J50=""),"",G50-J50)</f>
        <v/>
      </c>
      <c r="M50" s="38">
        <f>IF(OR(K50="",L50=""),"",MAX(0,L50-K50))</f>
        <v/>
      </c>
      <c r="N50" s="9">
        <f>IF(OR(D50="",E50=""),"",IFERROR(DATEDIF(D50,E50,"Y"),0))</f>
        <v/>
      </c>
      <c r="O50" s="39">
        <f>IF(N50="","",IF(N50&lt;=5,0,IF(N50&lt;=21,(N50-5)*0.06,IF(N50=22,1,1))))</f>
        <v/>
      </c>
      <c r="P50" s="38">
        <f>IF(M50="","",M50*(1-O50))</f>
        <v/>
      </c>
      <c r="Q50" s="39">
        <f>IF(N50="","",IF(N50&lt;=5,0,IF(N50&lt;=21,(N50-5)*0.0165,IF(N50=22,0.28,IF(N50&gt;=30,1,0.28+(N50-22)*0.09)))))</f>
        <v/>
      </c>
      <c r="R50" s="38">
        <f>IF(M50="","",M50*(1-Q50))</f>
        <v/>
      </c>
      <c r="S50" s="38">
        <f>IF(P50="","",P50*0.19)</f>
        <v/>
      </c>
      <c r="T50" s="38">
        <f>IF(R50="","",R50*0.172)</f>
        <v/>
      </c>
      <c r="U50" s="38">
        <f>IF(P50="","",IF(P50&lt;=50000,0,IF(P50&lt;=60000,P50*0.02-(60000-P50)*0.05,IF(P50&lt;=100000,P50*0.02,IF(P50&lt;=110000,P50*0.03-(110000-P50)*0.1,IF(P50&lt;=150000,P50*0.03,IF(P50&lt;=160000,P50*0.04-(160000-P50)*0.15,IF(P50&lt;=200000,P50*0.04,IF(P50&lt;=210000,P50*0.05-(210000-P50)*0.2,IF(P50&lt;=250000,P50*0.05,IF(P50&lt;=260000,P50*0.06-(260000-P50)*0.25,P50*0.06))))))))))</f>
        <v/>
      </c>
      <c r="V50" s="38">
        <f>IF(OR(S50="",T50="",U50=""),"",S50+T50+U50)</f>
        <v/>
      </c>
      <c r="W50" s="38">
        <f>IF(OR(M50="",V50=""),"",M50-V50)</f>
        <v/>
      </c>
      <c r="X50" s="11">
        <f>IF(M50="","",IF(M50=0,"Pas de plus-value",IF(AND(O50=1,Q50=1),"Exonération après durée de détention","Plus-value imposable")))</f>
        <v/>
      </c>
    </row>
    <row r="51">
      <c r="A51" s="4" t="n"/>
      <c r="B51" s="5" t="n"/>
      <c r="C51" s="5" t="n"/>
      <c r="D51" s="36" t="n"/>
      <c r="E51" s="36" t="n"/>
      <c r="F51" s="37" t="n"/>
      <c r="G51" s="37" t="n"/>
      <c r="H51" s="37" t="n"/>
      <c r="I51" s="37" t="n"/>
      <c r="J51" s="37" t="n"/>
      <c r="K51" s="40">
        <f>IF(OR(F51="",H51="",I51=""),"",F51+H51+I51)</f>
        <v/>
      </c>
      <c r="L51" s="40">
        <f>IF(OR(G51="",J51=""),"",G51-J51)</f>
        <v/>
      </c>
      <c r="M51" s="40">
        <f>IF(OR(K51="",L51=""),"",MAX(0,L51-K51))</f>
        <v/>
      </c>
      <c r="N51" s="13">
        <f>IF(OR(D51="",E51=""),"",IFERROR(DATEDIF(D51,E51,"Y"),0))</f>
        <v/>
      </c>
      <c r="O51" s="41">
        <f>IF(N51="","",IF(N51&lt;=5,0,IF(N51&lt;=21,(N51-5)*0.06,IF(N51=22,1,1))))</f>
        <v/>
      </c>
      <c r="P51" s="40">
        <f>IF(M51="","",M51*(1-O51))</f>
        <v/>
      </c>
      <c r="Q51" s="41">
        <f>IF(N51="","",IF(N51&lt;=5,0,IF(N51&lt;=21,(N51-5)*0.0165,IF(N51=22,0.28,IF(N51&gt;=30,1,0.28+(N51-22)*0.09)))))</f>
        <v/>
      </c>
      <c r="R51" s="40">
        <f>IF(M51="","",M51*(1-Q51))</f>
        <v/>
      </c>
      <c r="S51" s="40">
        <f>IF(P51="","",P51*0.19)</f>
        <v/>
      </c>
      <c r="T51" s="40">
        <f>IF(R51="","",R51*0.172)</f>
        <v/>
      </c>
      <c r="U51" s="40">
        <f>IF(P51="","",IF(P51&lt;=50000,0,IF(P51&lt;=60000,P51*0.02-(60000-P51)*0.05,IF(P51&lt;=100000,P51*0.02,IF(P51&lt;=110000,P51*0.03-(110000-P51)*0.1,IF(P51&lt;=150000,P51*0.03,IF(P51&lt;=160000,P51*0.04-(160000-P51)*0.15,IF(P51&lt;=200000,P51*0.04,IF(P51&lt;=210000,P51*0.05-(210000-P51)*0.2,IF(P51&lt;=250000,P51*0.05,IF(P51&lt;=260000,P51*0.06-(260000-P51)*0.25,P51*0.06))))))))))</f>
        <v/>
      </c>
      <c r="V51" s="40">
        <f>IF(OR(S51="",T51="",U51=""),"",S51+T51+U51)</f>
        <v/>
      </c>
      <c r="W51" s="40">
        <f>IF(OR(M51="",V51=""),"",M51-V51)</f>
        <v/>
      </c>
      <c r="X51" s="15">
        <f>IF(M51="","",IF(M51=0,"Pas de plus-value",IF(AND(O51=1,Q51=1),"Exonération après durée de détention","Plus-value imposable")))</f>
        <v/>
      </c>
    </row>
    <row r="52">
      <c r="A52" s="4" t="n"/>
      <c r="B52" s="5" t="n"/>
      <c r="C52" s="5" t="n"/>
      <c r="D52" s="36" t="n"/>
      <c r="E52" s="36" t="n"/>
      <c r="F52" s="37" t="n"/>
      <c r="G52" s="37" t="n"/>
      <c r="H52" s="37" t="n"/>
      <c r="I52" s="37" t="n"/>
      <c r="J52" s="37" t="n"/>
      <c r="K52" s="38">
        <f>IF(OR(F52="",H52="",I52=""),"",F52+H52+I52)</f>
        <v/>
      </c>
      <c r="L52" s="38">
        <f>IF(OR(G52="",J52=""),"",G52-J52)</f>
        <v/>
      </c>
      <c r="M52" s="38">
        <f>IF(OR(K52="",L52=""),"",MAX(0,L52-K52))</f>
        <v/>
      </c>
      <c r="N52" s="9">
        <f>IF(OR(D52="",E52=""),"",IFERROR(DATEDIF(D52,E52,"Y"),0))</f>
        <v/>
      </c>
      <c r="O52" s="39">
        <f>IF(N52="","",IF(N52&lt;=5,0,IF(N52&lt;=21,(N52-5)*0.06,IF(N52=22,1,1))))</f>
        <v/>
      </c>
      <c r="P52" s="38">
        <f>IF(M52="","",M52*(1-O52))</f>
        <v/>
      </c>
      <c r="Q52" s="39">
        <f>IF(N52="","",IF(N52&lt;=5,0,IF(N52&lt;=21,(N52-5)*0.0165,IF(N52=22,0.28,IF(N52&gt;=30,1,0.28+(N52-22)*0.09)))))</f>
        <v/>
      </c>
      <c r="R52" s="38">
        <f>IF(M52="","",M52*(1-Q52))</f>
        <v/>
      </c>
      <c r="S52" s="38">
        <f>IF(P52="","",P52*0.19)</f>
        <v/>
      </c>
      <c r="T52" s="38">
        <f>IF(R52="","",R52*0.172)</f>
        <v/>
      </c>
      <c r="U52" s="38">
        <f>IF(P52="","",IF(P52&lt;=50000,0,IF(P52&lt;=60000,P52*0.02-(60000-P52)*0.05,IF(P52&lt;=100000,P52*0.02,IF(P52&lt;=110000,P52*0.03-(110000-P52)*0.1,IF(P52&lt;=150000,P52*0.03,IF(P52&lt;=160000,P52*0.04-(160000-P52)*0.15,IF(P52&lt;=200000,P52*0.04,IF(P52&lt;=210000,P52*0.05-(210000-P52)*0.2,IF(P52&lt;=250000,P52*0.05,IF(P52&lt;=260000,P52*0.06-(260000-P52)*0.25,P52*0.06))))))))))</f>
        <v/>
      </c>
      <c r="V52" s="38">
        <f>IF(OR(S52="",T52="",U52=""),"",S52+T52+U52)</f>
        <v/>
      </c>
      <c r="W52" s="38">
        <f>IF(OR(M52="",V52=""),"",M52-V52)</f>
        <v/>
      </c>
      <c r="X52" s="11">
        <f>IF(M52="","",IF(M52=0,"Pas de plus-value",IF(AND(O52=1,Q52=1),"Exonération après durée de détention","Plus-value imposable")))</f>
        <v/>
      </c>
    </row>
    <row r="53">
      <c r="A53" s="4" t="n"/>
      <c r="B53" s="5" t="n"/>
      <c r="C53" s="5" t="n"/>
      <c r="D53" s="36" t="n"/>
      <c r="E53" s="36" t="n"/>
      <c r="F53" s="37" t="n"/>
      <c r="G53" s="37" t="n"/>
      <c r="H53" s="37" t="n"/>
      <c r="I53" s="37" t="n"/>
      <c r="J53" s="37" t="n"/>
      <c r="K53" s="40">
        <f>IF(OR(F53="",H53="",I53=""),"",F53+H53+I53)</f>
        <v/>
      </c>
      <c r="L53" s="40">
        <f>IF(OR(G53="",J53=""),"",G53-J53)</f>
        <v/>
      </c>
      <c r="M53" s="40">
        <f>IF(OR(K53="",L53=""),"",MAX(0,L53-K53))</f>
        <v/>
      </c>
      <c r="N53" s="13">
        <f>IF(OR(D53="",E53=""),"",IFERROR(DATEDIF(D53,E53,"Y"),0))</f>
        <v/>
      </c>
      <c r="O53" s="41">
        <f>IF(N53="","",IF(N53&lt;=5,0,IF(N53&lt;=21,(N53-5)*0.06,IF(N53=22,1,1))))</f>
        <v/>
      </c>
      <c r="P53" s="40">
        <f>IF(M53="","",M53*(1-O53))</f>
        <v/>
      </c>
      <c r="Q53" s="41">
        <f>IF(N53="","",IF(N53&lt;=5,0,IF(N53&lt;=21,(N53-5)*0.0165,IF(N53=22,0.28,IF(N53&gt;=30,1,0.28+(N53-22)*0.09)))))</f>
        <v/>
      </c>
      <c r="R53" s="40">
        <f>IF(M53="","",M53*(1-Q53))</f>
        <v/>
      </c>
      <c r="S53" s="40">
        <f>IF(P53="","",P53*0.19)</f>
        <v/>
      </c>
      <c r="T53" s="40">
        <f>IF(R53="","",R53*0.172)</f>
        <v/>
      </c>
      <c r="U53" s="40">
        <f>IF(P53="","",IF(P53&lt;=50000,0,IF(P53&lt;=60000,P53*0.02-(60000-P53)*0.05,IF(P53&lt;=100000,P53*0.02,IF(P53&lt;=110000,P53*0.03-(110000-P53)*0.1,IF(P53&lt;=150000,P53*0.03,IF(P53&lt;=160000,P53*0.04-(160000-P53)*0.15,IF(P53&lt;=200000,P53*0.04,IF(P53&lt;=210000,P53*0.05-(210000-P53)*0.2,IF(P53&lt;=250000,P53*0.05,IF(P53&lt;=260000,P53*0.06-(260000-P53)*0.25,P53*0.06))))))))))</f>
        <v/>
      </c>
      <c r="V53" s="40">
        <f>IF(OR(S53="",T53="",U53=""),"",S53+T53+U53)</f>
        <v/>
      </c>
      <c r="W53" s="40">
        <f>IF(OR(M53="",V53=""),"",M53-V53)</f>
        <v/>
      </c>
      <c r="X53" s="15">
        <f>IF(M53="","",IF(M53=0,"Pas de plus-value",IF(AND(O53=1,Q53=1),"Exonération après durée de détention","Plus-value imposable")))</f>
        <v/>
      </c>
    </row>
    <row r="54">
      <c r="A54" s="4" t="n"/>
      <c r="B54" s="5" t="n"/>
      <c r="C54" s="5" t="n"/>
      <c r="D54" s="36" t="n"/>
      <c r="E54" s="36" t="n"/>
      <c r="F54" s="37" t="n"/>
      <c r="G54" s="37" t="n"/>
      <c r="H54" s="37" t="n"/>
      <c r="I54" s="37" t="n"/>
      <c r="J54" s="37" t="n"/>
      <c r="K54" s="38">
        <f>IF(OR(F54="",H54="",I54=""),"",F54+H54+I54)</f>
        <v/>
      </c>
      <c r="L54" s="38">
        <f>IF(OR(G54="",J54=""),"",G54-J54)</f>
        <v/>
      </c>
      <c r="M54" s="38">
        <f>IF(OR(K54="",L54=""),"",MAX(0,L54-K54))</f>
        <v/>
      </c>
      <c r="N54" s="9">
        <f>IF(OR(D54="",E54=""),"",IFERROR(DATEDIF(D54,E54,"Y"),0))</f>
        <v/>
      </c>
      <c r="O54" s="39">
        <f>IF(N54="","",IF(N54&lt;=5,0,IF(N54&lt;=21,(N54-5)*0.06,IF(N54=22,1,1))))</f>
        <v/>
      </c>
      <c r="P54" s="38">
        <f>IF(M54="","",M54*(1-O54))</f>
        <v/>
      </c>
      <c r="Q54" s="39">
        <f>IF(N54="","",IF(N54&lt;=5,0,IF(N54&lt;=21,(N54-5)*0.0165,IF(N54=22,0.28,IF(N54&gt;=30,1,0.28+(N54-22)*0.09)))))</f>
        <v/>
      </c>
      <c r="R54" s="38">
        <f>IF(M54="","",M54*(1-Q54))</f>
        <v/>
      </c>
      <c r="S54" s="38">
        <f>IF(P54="","",P54*0.19)</f>
        <v/>
      </c>
      <c r="T54" s="38">
        <f>IF(R54="","",R54*0.172)</f>
        <v/>
      </c>
      <c r="U54" s="38">
        <f>IF(P54="","",IF(P54&lt;=50000,0,IF(P54&lt;=60000,P54*0.02-(60000-P54)*0.05,IF(P54&lt;=100000,P54*0.02,IF(P54&lt;=110000,P54*0.03-(110000-P54)*0.1,IF(P54&lt;=150000,P54*0.03,IF(P54&lt;=160000,P54*0.04-(160000-P54)*0.15,IF(P54&lt;=200000,P54*0.04,IF(P54&lt;=210000,P54*0.05-(210000-P54)*0.2,IF(P54&lt;=250000,P54*0.05,IF(P54&lt;=260000,P54*0.06-(260000-P54)*0.25,P54*0.06))))))))))</f>
        <v/>
      </c>
      <c r="V54" s="38">
        <f>IF(OR(S54="",T54="",U54=""),"",S54+T54+U54)</f>
        <v/>
      </c>
      <c r="W54" s="38">
        <f>IF(OR(M54="",V54=""),"",M54-V54)</f>
        <v/>
      </c>
      <c r="X54" s="11">
        <f>IF(M54="","",IF(M54=0,"Pas de plus-value",IF(AND(O54=1,Q54=1),"Exonération après durée de détention","Plus-value imposable")))</f>
        <v/>
      </c>
    </row>
    <row r="55">
      <c r="A55" s="4" t="n"/>
      <c r="B55" s="5" t="n"/>
      <c r="C55" s="5" t="n"/>
      <c r="D55" s="36" t="n"/>
      <c r="E55" s="36" t="n"/>
      <c r="F55" s="37" t="n"/>
      <c r="G55" s="37" t="n"/>
      <c r="H55" s="37" t="n"/>
      <c r="I55" s="37" t="n"/>
      <c r="J55" s="37" t="n"/>
      <c r="K55" s="40">
        <f>IF(OR(F55="",H55="",I55=""),"",F55+H55+I55)</f>
        <v/>
      </c>
      <c r="L55" s="40">
        <f>IF(OR(G55="",J55=""),"",G55-J55)</f>
        <v/>
      </c>
      <c r="M55" s="40">
        <f>IF(OR(K55="",L55=""),"",MAX(0,L55-K55))</f>
        <v/>
      </c>
      <c r="N55" s="13">
        <f>IF(OR(D55="",E55=""),"",IFERROR(DATEDIF(D55,E55,"Y"),0))</f>
        <v/>
      </c>
      <c r="O55" s="41">
        <f>IF(N55="","",IF(N55&lt;=5,0,IF(N55&lt;=21,(N55-5)*0.06,IF(N55=22,1,1))))</f>
        <v/>
      </c>
      <c r="P55" s="40">
        <f>IF(M55="","",M55*(1-O55))</f>
        <v/>
      </c>
      <c r="Q55" s="41">
        <f>IF(N55="","",IF(N55&lt;=5,0,IF(N55&lt;=21,(N55-5)*0.0165,IF(N55=22,0.28,IF(N55&gt;=30,1,0.28+(N55-22)*0.09)))))</f>
        <v/>
      </c>
      <c r="R55" s="40">
        <f>IF(M55="","",M55*(1-Q55))</f>
        <v/>
      </c>
      <c r="S55" s="40">
        <f>IF(P55="","",P55*0.19)</f>
        <v/>
      </c>
      <c r="T55" s="40">
        <f>IF(R55="","",R55*0.172)</f>
        <v/>
      </c>
      <c r="U55" s="40">
        <f>IF(P55="","",IF(P55&lt;=50000,0,IF(P55&lt;=60000,P55*0.02-(60000-P55)*0.05,IF(P55&lt;=100000,P55*0.02,IF(P55&lt;=110000,P55*0.03-(110000-P55)*0.1,IF(P55&lt;=150000,P55*0.03,IF(P55&lt;=160000,P55*0.04-(160000-P55)*0.15,IF(P55&lt;=200000,P55*0.04,IF(P55&lt;=210000,P55*0.05-(210000-P55)*0.2,IF(P55&lt;=250000,P55*0.05,IF(P55&lt;=260000,P55*0.06-(260000-P55)*0.25,P55*0.06))))))))))</f>
        <v/>
      </c>
      <c r="V55" s="40">
        <f>IF(OR(S55="",T55="",U55=""),"",S55+T55+U55)</f>
        <v/>
      </c>
      <c r="W55" s="40">
        <f>IF(OR(M55="",V55=""),"",M55-V55)</f>
        <v/>
      </c>
      <c r="X55" s="15">
        <f>IF(M55="","",IF(M55=0,"Pas de plus-value",IF(AND(O55=1,Q55=1),"Exonération après durée de détention","Plus-value imposable")))</f>
        <v/>
      </c>
    </row>
    <row r="56">
      <c r="A56" s="4" t="n"/>
      <c r="B56" s="5" t="n"/>
      <c r="C56" s="5" t="n"/>
      <c r="D56" s="36" t="n"/>
      <c r="E56" s="36" t="n"/>
      <c r="F56" s="37" t="n"/>
      <c r="G56" s="37" t="n"/>
      <c r="H56" s="37" t="n"/>
      <c r="I56" s="37" t="n"/>
      <c r="J56" s="37" t="n"/>
      <c r="K56" s="38">
        <f>IF(OR(F56="",H56="",I56=""),"",F56+H56+I56)</f>
        <v/>
      </c>
      <c r="L56" s="38">
        <f>IF(OR(G56="",J56=""),"",G56-J56)</f>
        <v/>
      </c>
      <c r="M56" s="38">
        <f>IF(OR(K56="",L56=""),"",MAX(0,L56-K56))</f>
        <v/>
      </c>
      <c r="N56" s="9">
        <f>IF(OR(D56="",E56=""),"",IFERROR(DATEDIF(D56,E56,"Y"),0))</f>
        <v/>
      </c>
      <c r="O56" s="39">
        <f>IF(N56="","",IF(N56&lt;=5,0,IF(N56&lt;=21,(N56-5)*0.06,IF(N56=22,1,1))))</f>
        <v/>
      </c>
      <c r="P56" s="38">
        <f>IF(M56="","",M56*(1-O56))</f>
        <v/>
      </c>
      <c r="Q56" s="39">
        <f>IF(N56="","",IF(N56&lt;=5,0,IF(N56&lt;=21,(N56-5)*0.0165,IF(N56=22,0.28,IF(N56&gt;=30,1,0.28+(N56-22)*0.09)))))</f>
        <v/>
      </c>
      <c r="R56" s="38">
        <f>IF(M56="","",M56*(1-Q56))</f>
        <v/>
      </c>
      <c r="S56" s="38">
        <f>IF(P56="","",P56*0.19)</f>
        <v/>
      </c>
      <c r="T56" s="38">
        <f>IF(R56="","",R56*0.172)</f>
        <v/>
      </c>
      <c r="U56" s="38">
        <f>IF(P56="","",IF(P56&lt;=50000,0,IF(P56&lt;=60000,P56*0.02-(60000-P56)*0.05,IF(P56&lt;=100000,P56*0.02,IF(P56&lt;=110000,P56*0.03-(110000-P56)*0.1,IF(P56&lt;=150000,P56*0.03,IF(P56&lt;=160000,P56*0.04-(160000-P56)*0.15,IF(P56&lt;=200000,P56*0.04,IF(P56&lt;=210000,P56*0.05-(210000-P56)*0.2,IF(P56&lt;=250000,P56*0.05,IF(P56&lt;=260000,P56*0.06-(260000-P56)*0.25,P56*0.06))))))))))</f>
        <v/>
      </c>
      <c r="V56" s="38">
        <f>IF(OR(S56="",T56="",U56=""),"",S56+T56+U56)</f>
        <v/>
      </c>
      <c r="W56" s="38">
        <f>IF(OR(M56="",V56=""),"",M56-V56)</f>
        <v/>
      </c>
      <c r="X56" s="11">
        <f>IF(M56="","",IF(M56=0,"Pas de plus-value",IF(AND(O56=1,Q56=1),"Exonération après durée de détention","Plus-value imposable")))</f>
        <v/>
      </c>
    </row>
    <row r="57">
      <c r="A57" s="4" t="n"/>
      <c r="B57" s="5" t="n"/>
      <c r="C57" s="5" t="n"/>
      <c r="D57" s="36" t="n"/>
      <c r="E57" s="36" t="n"/>
      <c r="F57" s="37" t="n"/>
      <c r="G57" s="37" t="n"/>
      <c r="H57" s="37" t="n"/>
      <c r="I57" s="37" t="n"/>
      <c r="J57" s="37" t="n"/>
      <c r="K57" s="40">
        <f>IF(OR(F57="",H57="",I57=""),"",F57+H57+I57)</f>
        <v/>
      </c>
      <c r="L57" s="40">
        <f>IF(OR(G57="",J57=""),"",G57-J57)</f>
        <v/>
      </c>
      <c r="M57" s="40">
        <f>IF(OR(K57="",L57=""),"",MAX(0,L57-K57))</f>
        <v/>
      </c>
      <c r="N57" s="13">
        <f>IF(OR(D57="",E57=""),"",IFERROR(DATEDIF(D57,E57,"Y"),0))</f>
        <v/>
      </c>
      <c r="O57" s="41">
        <f>IF(N57="","",IF(N57&lt;=5,0,IF(N57&lt;=21,(N57-5)*0.06,IF(N57=22,1,1))))</f>
        <v/>
      </c>
      <c r="P57" s="40">
        <f>IF(M57="","",M57*(1-O57))</f>
        <v/>
      </c>
      <c r="Q57" s="41">
        <f>IF(N57="","",IF(N57&lt;=5,0,IF(N57&lt;=21,(N57-5)*0.0165,IF(N57=22,0.28,IF(N57&gt;=30,1,0.28+(N57-22)*0.09)))))</f>
        <v/>
      </c>
      <c r="R57" s="40">
        <f>IF(M57="","",M57*(1-Q57))</f>
        <v/>
      </c>
      <c r="S57" s="40">
        <f>IF(P57="","",P57*0.19)</f>
        <v/>
      </c>
      <c r="T57" s="40">
        <f>IF(R57="","",R57*0.172)</f>
        <v/>
      </c>
      <c r="U57" s="40">
        <f>IF(P57="","",IF(P57&lt;=50000,0,IF(P57&lt;=60000,P57*0.02-(60000-P57)*0.05,IF(P57&lt;=100000,P57*0.02,IF(P57&lt;=110000,P57*0.03-(110000-P57)*0.1,IF(P57&lt;=150000,P57*0.03,IF(P57&lt;=160000,P57*0.04-(160000-P57)*0.15,IF(P57&lt;=200000,P57*0.04,IF(P57&lt;=210000,P57*0.05-(210000-P57)*0.2,IF(P57&lt;=250000,P57*0.05,IF(P57&lt;=260000,P57*0.06-(260000-P57)*0.25,P57*0.06))))))))))</f>
        <v/>
      </c>
      <c r="V57" s="40">
        <f>IF(OR(S57="",T57="",U57=""),"",S57+T57+U57)</f>
        <v/>
      </c>
      <c r="W57" s="40">
        <f>IF(OR(M57="",V57=""),"",M57-V57)</f>
        <v/>
      </c>
      <c r="X57" s="15">
        <f>IF(M57="","",IF(M57=0,"Pas de plus-value",IF(AND(O57=1,Q57=1),"Exonération après durée de détention","Plus-value imposable")))</f>
        <v/>
      </c>
    </row>
    <row r="58">
      <c r="A58" s="4" t="n"/>
      <c r="B58" s="5" t="n"/>
      <c r="C58" s="5" t="n"/>
      <c r="D58" s="36" t="n"/>
      <c r="E58" s="36" t="n"/>
      <c r="F58" s="37" t="n"/>
      <c r="G58" s="37" t="n"/>
      <c r="H58" s="37" t="n"/>
      <c r="I58" s="37" t="n"/>
      <c r="J58" s="37" t="n"/>
      <c r="K58" s="38">
        <f>IF(OR(F58="",H58="",I58=""),"",F58+H58+I58)</f>
        <v/>
      </c>
      <c r="L58" s="38">
        <f>IF(OR(G58="",J58=""),"",G58-J58)</f>
        <v/>
      </c>
      <c r="M58" s="38">
        <f>IF(OR(K58="",L58=""),"",MAX(0,L58-K58))</f>
        <v/>
      </c>
      <c r="N58" s="9">
        <f>IF(OR(D58="",E58=""),"",IFERROR(DATEDIF(D58,E58,"Y"),0))</f>
        <v/>
      </c>
      <c r="O58" s="39">
        <f>IF(N58="","",IF(N58&lt;=5,0,IF(N58&lt;=21,(N58-5)*0.06,IF(N58=22,1,1))))</f>
        <v/>
      </c>
      <c r="P58" s="38">
        <f>IF(M58="","",M58*(1-O58))</f>
        <v/>
      </c>
      <c r="Q58" s="39">
        <f>IF(N58="","",IF(N58&lt;=5,0,IF(N58&lt;=21,(N58-5)*0.0165,IF(N58=22,0.28,IF(N58&gt;=30,1,0.28+(N58-22)*0.09)))))</f>
        <v/>
      </c>
      <c r="R58" s="38">
        <f>IF(M58="","",M58*(1-Q58))</f>
        <v/>
      </c>
      <c r="S58" s="38">
        <f>IF(P58="","",P58*0.19)</f>
        <v/>
      </c>
      <c r="T58" s="38">
        <f>IF(R58="","",R58*0.172)</f>
        <v/>
      </c>
      <c r="U58" s="38">
        <f>IF(P58="","",IF(P58&lt;=50000,0,IF(P58&lt;=60000,P58*0.02-(60000-P58)*0.05,IF(P58&lt;=100000,P58*0.02,IF(P58&lt;=110000,P58*0.03-(110000-P58)*0.1,IF(P58&lt;=150000,P58*0.03,IF(P58&lt;=160000,P58*0.04-(160000-P58)*0.15,IF(P58&lt;=200000,P58*0.04,IF(P58&lt;=210000,P58*0.05-(210000-P58)*0.2,IF(P58&lt;=250000,P58*0.05,IF(P58&lt;=260000,P58*0.06-(260000-P58)*0.25,P58*0.06))))))))))</f>
        <v/>
      </c>
      <c r="V58" s="38">
        <f>IF(OR(S58="",T58="",U58=""),"",S58+T58+U58)</f>
        <v/>
      </c>
      <c r="W58" s="38">
        <f>IF(OR(M58="",V58=""),"",M58-V58)</f>
        <v/>
      </c>
      <c r="X58" s="11">
        <f>IF(M58="","",IF(M58=0,"Pas de plus-value",IF(AND(O58=1,Q58=1),"Exonération après durée de détention","Plus-value imposable")))</f>
        <v/>
      </c>
    </row>
    <row r="59">
      <c r="A59" s="4" t="n"/>
      <c r="B59" s="5" t="n"/>
      <c r="C59" s="5" t="n"/>
      <c r="D59" s="36" t="n"/>
      <c r="E59" s="36" t="n"/>
      <c r="F59" s="37" t="n"/>
      <c r="G59" s="37" t="n"/>
      <c r="H59" s="37" t="n"/>
      <c r="I59" s="37" t="n"/>
      <c r="J59" s="37" t="n"/>
      <c r="K59" s="40">
        <f>IF(OR(F59="",H59="",I59=""),"",F59+H59+I59)</f>
        <v/>
      </c>
      <c r="L59" s="40">
        <f>IF(OR(G59="",J59=""),"",G59-J59)</f>
        <v/>
      </c>
      <c r="M59" s="40">
        <f>IF(OR(K59="",L59=""),"",MAX(0,L59-K59))</f>
        <v/>
      </c>
      <c r="N59" s="13">
        <f>IF(OR(D59="",E59=""),"",IFERROR(DATEDIF(D59,E59,"Y"),0))</f>
        <v/>
      </c>
      <c r="O59" s="41">
        <f>IF(N59="","",IF(N59&lt;=5,0,IF(N59&lt;=21,(N59-5)*0.06,IF(N59=22,1,1))))</f>
        <v/>
      </c>
      <c r="P59" s="40">
        <f>IF(M59="","",M59*(1-O59))</f>
        <v/>
      </c>
      <c r="Q59" s="41">
        <f>IF(N59="","",IF(N59&lt;=5,0,IF(N59&lt;=21,(N59-5)*0.0165,IF(N59=22,0.28,IF(N59&gt;=30,1,0.28+(N59-22)*0.09)))))</f>
        <v/>
      </c>
      <c r="R59" s="40">
        <f>IF(M59="","",M59*(1-Q59))</f>
        <v/>
      </c>
      <c r="S59" s="40">
        <f>IF(P59="","",P59*0.19)</f>
        <v/>
      </c>
      <c r="T59" s="40">
        <f>IF(R59="","",R59*0.172)</f>
        <v/>
      </c>
      <c r="U59" s="40">
        <f>IF(P59="","",IF(P59&lt;=50000,0,IF(P59&lt;=60000,P59*0.02-(60000-P59)*0.05,IF(P59&lt;=100000,P59*0.02,IF(P59&lt;=110000,P59*0.03-(110000-P59)*0.1,IF(P59&lt;=150000,P59*0.03,IF(P59&lt;=160000,P59*0.04-(160000-P59)*0.15,IF(P59&lt;=200000,P59*0.04,IF(P59&lt;=210000,P59*0.05-(210000-P59)*0.2,IF(P59&lt;=250000,P59*0.05,IF(P59&lt;=260000,P59*0.06-(260000-P59)*0.25,P59*0.06))))))))))</f>
        <v/>
      </c>
      <c r="V59" s="40">
        <f>IF(OR(S59="",T59="",U59=""),"",S59+T59+U59)</f>
        <v/>
      </c>
      <c r="W59" s="40">
        <f>IF(OR(M59="",V59=""),"",M59-V59)</f>
        <v/>
      </c>
      <c r="X59" s="15">
        <f>IF(M59="","",IF(M59=0,"Pas de plus-value",IF(AND(O59=1,Q59=1),"Exonération après durée de détention","Plus-value imposable")))</f>
        <v/>
      </c>
    </row>
    <row r="60">
      <c r="A60" s="4" t="n"/>
      <c r="B60" s="5" t="n"/>
      <c r="C60" s="5" t="n"/>
      <c r="D60" s="36" t="n"/>
      <c r="E60" s="36" t="n"/>
      <c r="F60" s="37" t="n"/>
      <c r="G60" s="37" t="n"/>
      <c r="H60" s="37" t="n"/>
      <c r="I60" s="37" t="n"/>
      <c r="J60" s="37" t="n"/>
      <c r="K60" s="38">
        <f>IF(OR(F60="",H60="",I60=""),"",F60+H60+I60)</f>
        <v/>
      </c>
      <c r="L60" s="38">
        <f>IF(OR(G60="",J60=""),"",G60-J60)</f>
        <v/>
      </c>
      <c r="M60" s="38">
        <f>IF(OR(K60="",L60=""),"",MAX(0,L60-K60))</f>
        <v/>
      </c>
      <c r="N60" s="9">
        <f>IF(OR(D60="",E60=""),"",IFERROR(DATEDIF(D60,E60,"Y"),0))</f>
        <v/>
      </c>
      <c r="O60" s="39">
        <f>IF(N60="","",IF(N60&lt;=5,0,IF(N60&lt;=21,(N60-5)*0.06,IF(N60=22,1,1))))</f>
        <v/>
      </c>
      <c r="P60" s="38">
        <f>IF(M60="","",M60*(1-O60))</f>
        <v/>
      </c>
      <c r="Q60" s="39">
        <f>IF(N60="","",IF(N60&lt;=5,0,IF(N60&lt;=21,(N60-5)*0.0165,IF(N60=22,0.28,IF(N60&gt;=30,1,0.28+(N60-22)*0.09)))))</f>
        <v/>
      </c>
      <c r="R60" s="38">
        <f>IF(M60="","",M60*(1-Q60))</f>
        <v/>
      </c>
      <c r="S60" s="38">
        <f>IF(P60="","",P60*0.19)</f>
        <v/>
      </c>
      <c r="T60" s="38">
        <f>IF(R60="","",R60*0.172)</f>
        <v/>
      </c>
      <c r="U60" s="38">
        <f>IF(P60="","",IF(P60&lt;=50000,0,IF(P60&lt;=60000,P60*0.02-(60000-P60)*0.05,IF(P60&lt;=100000,P60*0.02,IF(P60&lt;=110000,P60*0.03-(110000-P60)*0.1,IF(P60&lt;=150000,P60*0.03,IF(P60&lt;=160000,P60*0.04-(160000-P60)*0.15,IF(P60&lt;=200000,P60*0.04,IF(P60&lt;=210000,P60*0.05-(210000-P60)*0.2,IF(P60&lt;=250000,P60*0.05,IF(P60&lt;=260000,P60*0.06-(260000-P60)*0.25,P60*0.06))))))))))</f>
        <v/>
      </c>
      <c r="V60" s="38">
        <f>IF(OR(S60="",T60="",U60=""),"",S60+T60+U60)</f>
        <v/>
      </c>
      <c r="W60" s="38">
        <f>IF(OR(M60="",V60=""),"",M60-V60)</f>
        <v/>
      </c>
      <c r="X60" s="11">
        <f>IF(M60="","",IF(M60=0,"Pas de plus-value",IF(AND(O60=1,Q60=1),"Exonération après durée de détention","Plus-value imposable")))</f>
        <v/>
      </c>
    </row>
    <row r="61">
      <c r="A61" s="4" t="n"/>
      <c r="B61" s="5" t="n"/>
      <c r="C61" s="5" t="n"/>
      <c r="D61" s="36" t="n"/>
      <c r="E61" s="36" t="n"/>
      <c r="F61" s="37" t="n"/>
      <c r="G61" s="37" t="n"/>
      <c r="H61" s="37" t="n"/>
      <c r="I61" s="37" t="n"/>
      <c r="J61" s="37" t="n"/>
      <c r="K61" s="40">
        <f>IF(OR(F61="",H61="",I61=""),"",F61+H61+I61)</f>
        <v/>
      </c>
      <c r="L61" s="40">
        <f>IF(OR(G61="",J61=""),"",G61-J61)</f>
        <v/>
      </c>
      <c r="M61" s="40">
        <f>IF(OR(K61="",L61=""),"",MAX(0,L61-K61))</f>
        <v/>
      </c>
      <c r="N61" s="13">
        <f>IF(OR(D61="",E61=""),"",IFERROR(DATEDIF(D61,E61,"Y"),0))</f>
        <v/>
      </c>
      <c r="O61" s="41">
        <f>IF(N61="","",IF(N61&lt;=5,0,IF(N61&lt;=21,(N61-5)*0.06,IF(N61=22,1,1))))</f>
        <v/>
      </c>
      <c r="P61" s="40">
        <f>IF(M61="","",M61*(1-O61))</f>
        <v/>
      </c>
      <c r="Q61" s="41">
        <f>IF(N61="","",IF(N61&lt;=5,0,IF(N61&lt;=21,(N61-5)*0.0165,IF(N61=22,0.28,IF(N61&gt;=30,1,0.28+(N61-22)*0.09)))))</f>
        <v/>
      </c>
      <c r="R61" s="40">
        <f>IF(M61="","",M61*(1-Q61))</f>
        <v/>
      </c>
      <c r="S61" s="40">
        <f>IF(P61="","",P61*0.19)</f>
        <v/>
      </c>
      <c r="T61" s="40">
        <f>IF(R61="","",R61*0.172)</f>
        <v/>
      </c>
      <c r="U61" s="40">
        <f>IF(P61="","",IF(P61&lt;=50000,0,IF(P61&lt;=60000,P61*0.02-(60000-P61)*0.05,IF(P61&lt;=100000,P61*0.02,IF(P61&lt;=110000,P61*0.03-(110000-P61)*0.1,IF(P61&lt;=150000,P61*0.03,IF(P61&lt;=160000,P61*0.04-(160000-P61)*0.15,IF(P61&lt;=200000,P61*0.04,IF(P61&lt;=210000,P61*0.05-(210000-P61)*0.2,IF(P61&lt;=250000,P61*0.05,IF(P61&lt;=260000,P61*0.06-(260000-P61)*0.25,P61*0.06))))))))))</f>
        <v/>
      </c>
      <c r="V61" s="40">
        <f>IF(OR(S61="",T61="",U61=""),"",S61+T61+U61)</f>
        <v/>
      </c>
      <c r="W61" s="40">
        <f>IF(OR(M61="",V61=""),"",M61-V61)</f>
        <v/>
      </c>
      <c r="X61" s="15">
        <f>IF(M61="","",IF(M61=0,"Pas de plus-value",IF(AND(O61=1,Q61=1),"Exonération après durée de détention","Plus-value imposable")))</f>
        <v/>
      </c>
    </row>
    <row r="62">
      <c r="A62" s="4" t="n"/>
      <c r="B62" s="5" t="n"/>
      <c r="C62" s="5" t="n"/>
      <c r="D62" s="36" t="n"/>
      <c r="E62" s="36" t="n"/>
      <c r="F62" s="37" t="n"/>
      <c r="G62" s="37" t="n"/>
      <c r="H62" s="37" t="n"/>
      <c r="I62" s="37" t="n"/>
      <c r="J62" s="37" t="n"/>
      <c r="K62" s="38">
        <f>IF(OR(F62="",H62="",I62=""),"",F62+H62+I62)</f>
        <v/>
      </c>
      <c r="L62" s="38">
        <f>IF(OR(G62="",J62=""),"",G62-J62)</f>
        <v/>
      </c>
      <c r="M62" s="38">
        <f>IF(OR(K62="",L62=""),"",MAX(0,L62-K62))</f>
        <v/>
      </c>
      <c r="N62" s="9">
        <f>IF(OR(D62="",E62=""),"",IFERROR(DATEDIF(D62,E62,"Y"),0))</f>
        <v/>
      </c>
      <c r="O62" s="39">
        <f>IF(N62="","",IF(N62&lt;=5,0,IF(N62&lt;=21,(N62-5)*0.06,IF(N62=22,1,1))))</f>
        <v/>
      </c>
      <c r="P62" s="38">
        <f>IF(M62="","",M62*(1-O62))</f>
        <v/>
      </c>
      <c r="Q62" s="39">
        <f>IF(N62="","",IF(N62&lt;=5,0,IF(N62&lt;=21,(N62-5)*0.0165,IF(N62=22,0.28,IF(N62&gt;=30,1,0.28+(N62-22)*0.09)))))</f>
        <v/>
      </c>
      <c r="R62" s="38">
        <f>IF(M62="","",M62*(1-Q62))</f>
        <v/>
      </c>
      <c r="S62" s="38">
        <f>IF(P62="","",P62*0.19)</f>
        <v/>
      </c>
      <c r="T62" s="38">
        <f>IF(R62="","",R62*0.172)</f>
        <v/>
      </c>
      <c r="U62" s="38">
        <f>IF(P62="","",IF(P62&lt;=50000,0,IF(P62&lt;=60000,P62*0.02-(60000-P62)*0.05,IF(P62&lt;=100000,P62*0.02,IF(P62&lt;=110000,P62*0.03-(110000-P62)*0.1,IF(P62&lt;=150000,P62*0.03,IF(P62&lt;=160000,P62*0.04-(160000-P62)*0.15,IF(P62&lt;=200000,P62*0.04,IF(P62&lt;=210000,P62*0.05-(210000-P62)*0.2,IF(P62&lt;=250000,P62*0.05,IF(P62&lt;=260000,P62*0.06-(260000-P62)*0.25,P62*0.06))))))))))</f>
        <v/>
      </c>
      <c r="V62" s="38">
        <f>IF(OR(S62="",T62="",U62=""),"",S62+T62+U62)</f>
        <v/>
      </c>
      <c r="W62" s="38">
        <f>IF(OR(M62="",V62=""),"",M62-V62)</f>
        <v/>
      </c>
      <c r="X62" s="11">
        <f>IF(M62="","",IF(M62=0,"Pas de plus-value",IF(AND(O62=1,Q62=1),"Exonération après durée de détention","Plus-value imposable")))</f>
        <v/>
      </c>
    </row>
    <row r="63">
      <c r="A63" s="4" t="n"/>
      <c r="B63" s="5" t="n"/>
      <c r="C63" s="5" t="n"/>
      <c r="D63" s="36" t="n"/>
      <c r="E63" s="36" t="n"/>
      <c r="F63" s="37" t="n"/>
      <c r="G63" s="37" t="n"/>
      <c r="H63" s="37" t="n"/>
      <c r="I63" s="37" t="n"/>
      <c r="J63" s="37" t="n"/>
      <c r="K63" s="40">
        <f>IF(OR(F63="",H63="",I63=""),"",F63+H63+I63)</f>
        <v/>
      </c>
      <c r="L63" s="40">
        <f>IF(OR(G63="",J63=""),"",G63-J63)</f>
        <v/>
      </c>
      <c r="M63" s="40">
        <f>IF(OR(K63="",L63=""),"",MAX(0,L63-K63))</f>
        <v/>
      </c>
      <c r="N63" s="13">
        <f>IF(OR(D63="",E63=""),"",IFERROR(DATEDIF(D63,E63,"Y"),0))</f>
        <v/>
      </c>
      <c r="O63" s="41">
        <f>IF(N63="","",IF(N63&lt;=5,0,IF(N63&lt;=21,(N63-5)*0.06,IF(N63=22,1,1))))</f>
        <v/>
      </c>
      <c r="P63" s="40">
        <f>IF(M63="","",M63*(1-O63))</f>
        <v/>
      </c>
      <c r="Q63" s="41">
        <f>IF(N63="","",IF(N63&lt;=5,0,IF(N63&lt;=21,(N63-5)*0.0165,IF(N63=22,0.28,IF(N63&gt;=30,1,0.28+(N63-22)*0.09)))))</f>
        <v/>
      </c>
      <c r="R63" s="40">
        <f>IF(M63="","",M63*(1-Q63))</f>
        <v/>
      </c>
      <c r="S63" s="40">
        <f>IF(P63="","",P63*0.19)</f>
        <v/>
      </c>
      <c r="T63" s="40">
        <f>IF(R63="","",R63*0.172)</f>
        <v/>
      </c>
      <c r="U63" s="40">
        <f>IF(P63="","",IF(P63&lt;=50000,0,IF(P63&lt;=60000,P63*0.02-(60000-P63)*0.05,IF(P63&lt;=100000,P63*0.02,IF(P63&lt;=110000,P63*0.03-(110000-P63)*0.1,IF(P63&lt;=150000,P63*0.03,IF(P63&lt;=160000,P63*0.04-(160000-P63)*0.15,IF(P63&lt;=200000,P63*0.04,IF(P63&lt;=210000,P63*0.05-(210000-P63)*0.2,IF(P63&lt;=250000,P63*0.05,IF(P63&lt;=260000,P63*0.06-(260000-P63)*0.25,P63*0.06))))))))))</f>
        <v/>
      </c>
      <c r="V63" s="40">
        <f>IF(OR(S63="",T63="",U63=""),"",S63+T63+U63)</f>
        <v/>
      </c>
      <c r="W63" s="40">
        <f>IF(OR(M63="",V63=""),"",M63-V63)</f>
        <v/>
      </c>
      <c r="X63" s="15">
        <f>IF(M63="","",IF(M63=0,"Pas de plus-value",IF(AND(O63=1,Q63=1),"Exonération après durée de détention","Plus-value imposable")))</f>
        <v/>
      </c>
    </row>
    <row r="64">
      <c r="A64" s="4" t="n"/>
      <c r="B64" s="5" t="n"/>
      <c r="C64" s="5" t="n"/>
      <c r="D64" s="36" t="n"/>
      <c r="E64" s="36" t="n"/>
      <c r="F64" s="37" t="n"/>
      <c r="G64" s="37" t="n"/>
      <c r="H64" s="37" t="n"/>
      <c r="I64" s="37" t="n"/>
      <c r="J64" s="37" t="n"/>
      <c r="K64" s="38">
        <f>IF(OR(F64="",H64="",I64=""),"",F64+H64+I64)</f>
        <v/>
      </c>
      <c r="L64" s="38">
        <f>IF(OR(G64="",J64=""),"",G64-J64)</f>
        <v/>
      </c>
      <c r="M64" s="38">
        <f>IF(OR(K64="",L64=""),"",MAX(0,L64-K64))</f>
        <v/>
      </c>
      <c r="N64" s="9">
        <f>IF(OR(D64="",E64=""),"",IFERROR(DATEDIF(D64,E64,"Y"),0))</f>
        <v/>
      </c>
      <c r="O64" s="39">
        <f>IF(N64="","",IF(N64&lt;=5,0,IF(N64&lt;=21,(N64-5)*0.06,IF(N64=22,1,1))))</f>
        <v/>
      </c>
      <c r="P64" s="38">
        <f>IF(M64="","",M64*(1-O64))</f>
        <v/>
      </c>
      <c r="Q64" s="39">
        <f>IF(N64="","",IF(N64&lt;=5,0,IF(N64&lt;=21,(N64-5)*0.0165,IF(N64=22,0.28,IF(N64&gt;=30,1,0.28+(N64-22)*0.09)))))</f>
        <v/>
      </c>
      <c r="R64" s="38">
        <f>IF(M64="","",M64*(1-Q64))</f>
        <v/>
      </c>
      <c r="S64" s="38">
        <f>IF(P64="","",P64*0.19)</f>
        <v/>
      </c>
      <c r="T64" s="38">
        <f>IF(R64="","",R64*0.172)</f>
        <v/>
      </c>
      <c r="U64" s="38">
        <f>IF(P64="","",IF(P64&lt;=50000,0,IF(P64&lt;=60000,P64*0.02-(60000-P64)*0.05,IF(P64&lt;=100000,P64*0.02,IF(P64&lt;=110000,P64*0.03-(110000-P64)*0.1,IF(P64&lt;=150000,P64*0.03,IF(P64&lt;=160000,P64*0.04-(160000-P64)*0.15,IF(P64&lt;=200000,P64*0.04,IF(P64&lt;=210000,P64*0.05-(210000-P64)*0.2,IF(P64&lt;=250000,P64*0.05,IF(P64&lt;=260000,P64*0.06-(260000-P64)*0.25,P64*0.06))))))))))</f>
        <v/>
      </c>
      <c r="V64" s="38">
        <f>IF(OR(S64="",T64="",U64=""),"",S64+T64+U64)</f>
        <v/>
      </c>
      <c r="W64" s="38">
        <f>IF(OR(M64="",V64=""),"",M64-V64)</f>
        <v/>
      </c>
      <c r="X64" s="11">
        <f>IF(M64="","",IF(M64=0,"Pas de plus-value",IF(AND(O64=1,Q64=1),"Exonération après durée de détention","Plus-value imposable")))</f>
        <v/>
      </c>
    </row>
    <row r="65">
      <c r="A65" s="4" t="n"/>
      <c r="B65" s="5" t="n"/>
      <c r="C65" s="5" t="n"/>
      <c r="D65" s="36" t="n"/>
      <c r="E65" s="36" t="n"/>
      <c r="F65" s="37" t="n"/>
      <c r="G65" s="37" t="n"/>
      <c r="H65" s="37" t="n"/>
      <c r="I65" s="37" t="n"/>
      <c r="J65" s="37" t="n"/>
      <c r="K65" s="40">
        <f>IF(OR(F65="",H65="",I65=""),"",F65+H65+I65)</f>
        <v/>
      </c>
      <c r="L65" s="40">
        <f>IF(OR(G65="",J65=""),"",G65-J65)</f>
        <v/>
      </c>
      <c r="M65" s="40">
        <f>IF(OR(K65="",L65=""),"",MAX(0,L65-K65))</f>
        <v/>
      </c>
      <c r="N65" s="13">
        <f>IF(OR(D65="",E65=""),"",IFERROR(DATEDIF(D65,E65,"Y"),0))</f>
        <v/>
      </c>
      <c r="O65" s="41">
        <f>IF(N65="","",IF(N65&lt;=5,0,IF(N65&lt;=21,(N65-5)*0.06,IF(N65=22,1,1))))</f>
        <v/>
      </c>
      <c r="P65" s="40">
        <f>IF(M65="","",M65*(1-O65))</f>
        <v/>
      </c>
      <c r="Q65" s="41">
        <f>IF(N65="","",IF(N65&lt;=5,0,IF(N65&lt;=21,(N65-5)*0.0165,IF(N65=22,0.28,IF(N65&gt;=30,1,0.28+(N65-22)*0.09)))))</f>
        <v/>
      </c>
      <c r="R65" s="40">
        <f>IF(M65="","",M65*(1-Q65))</f>
        <v/>
      </c>
      <c r="S65" s="40">
        <f>IF(P65="","",P65*0.19)</f>
        <v/>
      </c>
      <c r="T65" s="40">
        <f>IF(R65="","",R65*0.172)</f>
        <v/>
      </c>
      <c r="U65" s="40">
        <f>IF(P65="","",IF(P65&lt;=50000,0,IF(P65&lt;=60000,P65*0.02-(60000-P65)*0.05,IF(P65&lt;=100000,P65*0.02,IF(P65&lt;=110000,P65*0.03-(110000-P65)*0.1,IF(P65&lt;=150000,P65*0.03,IF(P65&lt;=160000,P65*0.04-(160000-P65)*0.15,IF(P65&lt;=200000,P65*0.04,IF(P65&lt;=210000,P65*0.05-(210000-P65)*0.2,IF(P65&lt;=250000,P65*0.05,IF(P65&lt;=260000,P65*0.06-(260000-P65)*0.25,P65*0.06))))))))))</f>
        <v/>
      </c>
      <c r="V65" s="40">
        <f>IF(OR(S65="",T65="",U65=""),"",S65+T65+U65)</f>
        <v/>
      </c>
      <c r="W65" s="40">
        <f>IF(OR(M65="",V65=""),"",M65-V65)</f>
        <v/>
      </c>
      <c r="X65" s="15">
        <f>IF(M65="","",IF(M65=0,"Pas de plus-value",IF(AND(O65=1,Q65=1),"Exonération après durée de détention","Plus-value imposable")))</f>
        <v/>
      </c>
    </row>
    <row r="66">
      <c r="A66" s="4" t="n"/>
      <c r="B66" s="5" t="n"/>
      <c r="C66" s="5" t="n"/>
      <c r="D66" s="36" t="n"/>
      <c r="E66" s="36" t="n"/>
      <c r="F66" s="37" t="n"/>
      <c r="G66" s="37" t="n"/>
      <c r="H66" s="37" t="n"/>
      <c r="I66" s="37" t="n"/>
      <c r="J66" s="37" t="n"/>
      <c r="K66" s="38">
        <f>IF(OR(F66="",H66="",I66=""),"",F66+H66+I66)</f>
        <v/>
      </c>
      <c r="L66" s="38">
        <f>IF(OR(G66="",J66=""),"",G66-J66)</f>
        <v/>
      </c>
      <c r="M66" s="38">
        <f>IF(OR(K66="",L66=""),"",MAX(0,L66-K66))</f>
        <v/>
      </c>
      <c r="N66" s="9">
        <f>IF(OR(D66="",E66=""),"",IFERROR(DATEDIF(D66,E66,"Y"),0))</f>
        <v/>
      </c>
      <c r="O66" s="39">
        <f>IF(N66="","",IF(N66&lt;=5,0,IF(N66&lt;=21,(N66-5)*0.06,IF(N66=22,1,1))))</f>
        <v/>
      </c>
      <c r="P66" s="38">
        <f>IF(M66="","",M66*(1-O66))</f>
        <v/>
      </c>
      <c r="Q66" s="39">
        <f>IF(N66="","",IF(N66&lt;=5,0,IF(N66&lt;=21,(N66-5)*0.0165,IF(N66=22,0.28,IF(N66&gt;=30,1,0.28+(N66-22)*0.09)))))</f>
        <v/>
      </c>
      <c r="R66" s="38">
        <f>IF(M66="","",M66*(1-Q66))</f>
        <v/>
      </c>
      <c r="S66" s="38">
        <f>IF(P66="","",P66*0.19)</f>
        <v/>
      </c>
      <c r="T66" s="38">
        <f>IF(R66="","",R66*0.172)</f>
        <v/>
      </c>
      <c r="U66" s="38">
        <f>IF(P66="","",IF(P66&lt;=50000,0,IF(P66&lt;=60000,P66*0.02-(60000-P66)*0.05,IF(P66&lt;=100000,P66*0.02,IF(P66&lt;=110000,P66*0.03-(110000-P66)*0.1,IF(P66&lt;=150000,P66*0.03,IF(P66&lt;=160000,P66*0.04-(160000-P66)*0.15,IF(P66&lt;=200000,P66*0.04,IF(P66&lt;=210000,P66*0.05-(210000-P66)*0.2,IF(P66&lt;=250000,P66*0.05,IF(P66&lt;=260000,P66*0.06-(260000-P66)*0.25,P66*0.06))))))))))</f>
        <v/>
      </c>
      <c r="V66" s="38">
        <f>IF(OR(S66="",T66="",U66=""),"",S66+T66+U66)</f>
        <v/>
      </c>
      <c r="W66" s="38">
        <f>IF(OR(M66="",V66=""),"",M66-V66)</f>
        <v/>
      </c>
      <c r="X66" s="11">
        <f>IF(M66="","",IF(M66=0,"Pas de plus-value",IF(AND(O66=1,Q66=1),"Exonération après durée de détention","Plus-value imposable")))</f>
        <v/>
      </c>
    </row>
    <row r="67">
      <c r="A67" s="4" t="n"/>
      <c r="B67" s="5" t="n"/>
      <c r="C67" s="5" t="n"/>
      <c r="D67" s="36" t="n"/>
      <c r="E67" s="36" t="n"/>
      <c r="F67" s="37" t="n"/>
      <c r="G67" s="37" t="n"/>
      <c r="H67" s="37" t="n"/>
      <c r="I67" s="37" t="n"/>
      <c r="J67" s="37" t="n"/>
      <c r="K67" s="40">
        <f>IF(OR(F67="",H67="",I67=""),"",F67+H67+I67)</f>
        <v/>
      </c>
      <c r="L67" s="40">
        <f>IF(OR(G67="",J67=""),"",G67-J67)</f>
        <v/>
      </c>
      <c r="M67" s="40">
        <f>IF(OR(K67="",L67=""),"",MAX(0,L67-K67))</f>
        <v/>
      </c>
      <c r="N67" s="13">
        <f>IF(OR(D67="",E67=""),"",IFERROR(DATEDIF(D67,E67,"Y"),0))</f>
        <v/>
      </c>
      <c r="O67" s="41">
        <f>IF(N67="","",IF(N67&lt;=5,0,IF(N67&lt;=21,(N67-5)*0.06,IF(N67=22,1,1))))</f>
        <v/>
      </c>
      <c r="P67" s="40">
        <f>IF(M67="","",M67*(1-O67))</f>
        <v/>
      </c>
      <c r="Q67" s="41">
        <f>IF(N67="","",IF(N67&lt;=5,0,IF(N67&lt;=21,(N67-5)*0.0165,IF(N67=22,0.28,IF(N67&gt;=30,1,0.28+(N67-22)*0.09)))))</f>
        <v/>
      </c>
      <c r="R67" s="40">
        <f>IF(M67="","",M67*(1-Q67))</f>
        <v/>
      </c>
      <c r="S67" s="40">
        <f>IF(P67="","",P67*0.19)</f>
        <v/>
      </c>
      <c r="T67" s="40">
        <f>IF(R67="","",R67*0.172)</f>
        <v/>
      </c>
      <c r="U67" s="40">
        <f>IF(P67="","",IF(P67&lt;=50000,0,IF(P67&lt;=60000,P67*0.02-(60000-P67)*0.05,IF(P67&lt;=100000,P67*0.02,IF(P67&lt;=110000,P67*0.03-(110000-P67)*0.1,IF(P67&lt;=150000,P67*0.03,IF(P67&lt;=160000,P67*0.04-(160000-P67)*0.15,IF(P67&lt;=200000,P67*0.04,IF(P67&lt;=210000,P67*0.05-(210000-P67)*0.2,IF(P67&lt;=250000,P67*0.05,IF(P67&lt;=260000,P67*0.06-(260000-P67)*0.25,P67*0.06))))))))))</f>
        <v/>
      </c>
      <c r="V67" s="40">
        <f>IF(OR(S67="",T67="",U67=""),"",S67+T67+U67)</f>
        <v/>
      </c>
      <c r="W67" s="40">
        <f>IF(OR(M67="",V67=""),"",M67-V67)</f>
        <v/>
      </c>
      <c r="X67" s="15">
        <f>IF(M67="","",IF(M67=0,"Pas de plus-value",IF(AND(O67=1,Q67=1),"Exonération après durée de détention","Plus-value imposable")))</f>
        <v/>
      </c>
    </row>
    <row r="68">
      <c r="A68" s="4" t="n"/>
      <c r="B68" s="5" t="n"/>
      <c r="C68" s="5" t="n"/>
      <c r="D68" s="36" t="n"/>
      <c r="E68" s="36" t="n"/>
      <c r="F68" s="37" t="n"/>
      <c r="G68" s="37" t="n"/>
      <c r="H68" s="37" t="n"/>
      <c r="I68" s="37" t="n"/>
      <c r="J68" s="37" t="n"/>
      <c r="K68" s="38">
        <f>IF(OR(F68="",H68="",I68=""),"",F68+H68+I68)</f>
        <v/>
      </c>
      <c r="L68" s="38">
        <f>IF(OR(G68="",J68=""),"",G68-J68)</f>
        <v/>
      </c>
      <c r="M68" s="38">
        <f>IF(OR(K68="",L68=""),"",MAX(0,L68-K68))</f>
        <v/>
      </c>
      <c r="N68" s="9">
        <f>IF(OR(D68="",E68=""),"",IFERROR(DATEDIF(D68,E68,"Y"),0))</f>
        <v/>
      </c>
      <c r="O68" s="39">
        <f>IF(N68="","",IF(N68&lt;=5,0,IF(N68&lt;=21,(N68-5)*0.06,IF(N68=22,1,1))))</f>
        <v/>
      </c>
      <c r="P68" s="38">
        <f>IF(M68="","",M68*(1-O68))</f>
        <v/>
      </c>
      <c r="Q68" s="39">
        <f>IF(N68="","",IF(N68&lt;=5,0,IF(N68&lt;=21,(N68-5)*0.0165,IF(N68=22,0.28,IF(N68&gt;=30,1,0.28+(N68-22)*0.09)))))</f>
        <v/>
      </c>
      <c r="R68" s="38">
        <f>IF(M68="","",M68*(1-Q68))</f>
        <v/>
      </c>
      <c r="S68" s="38">
        <f>IF(P68="","",P68*0.19)</f>
        <v/>
      </c>
      <c r="T68" s="38">
        <f>IF(R68="","",R68*0.172)</f>
        <v/>
      </c>
      <c r="U68" s="38">
        <f>IF(P68="","",IF(P68&lt;=50000,0,IF(P68&lt;=60000,P68*0.02-(60000-P68)*0.05,IF(P68&lt;=100000,P68*0.02,IF(P68&lt;=110000,P68*0.03-(110000-P68)*0.1,IF(P68&lt;=150000,P68*0.03,IF(P68&lt;=160000,P68*0.04-(160000-P68)*0.15,IF(P68&lt;=200000,P68*0.04,IF(P68&lt;=210000,P68*0.05-(210000-P68)*0.2,IF(P68&lt;=250000,P68*0.05,IF(P68&lt;=260000,P68*0.06-(260000-P68)*0.25,P68*0.06))))))))))</f>
        <v/>
      </c>
      <c r="V68" s="38">
        <f>IF(OR(S68="",T68="",U68=""),"",S68+T68+U68)</f>
        <v/>
      </c>
      <c r="W68" s="38">
        <f>IF(OR(M68="",V68=""),"",M68-V68)</f>
        <v/>
      </c>
      <c r="X68" s="11">
        <f>IF(M68="","",IF(M68=0,"Pas de plus-value",IF(AND(O68=1,Q68=1),"Exonération après durée de détention","Plus-value imposable")))</f>
        <v/>
      </c>
    </row>
    <row r="69">
      <c r="A69" s="4" t="n"/>
      <c r="B69" s="5" t="n"/>
      <c r="C69" s="5" t="n"/>
      <c r="D69" s="36" t="n"/>
      <c r="E69" s="36" t="n"/>
      <c r="F69" s="37" t="n"/>
      <c r="G69" s="37" t="n"/>
      <c r="H69" s="37" t="n"/>
      <c r="I69" s="37" t="n"/>
      <c r="J69" s="37" t="n"/>
      <c r="K69" s="40">
        <f>IF(OR(F69="",H69="",I69=""),"",F69+H69+I69)</f>
        <v/>
      </c>
      <c r="L69" s="40">
        <f>IF(OR(G69="",J69=""),"",G69-J69)</f>
        <v/>
      </c>
      <c r="M69" s="40">
        <f>IF(OR(K69="",L69=""),"",MAX(0,L69-K69))</f>
        <v/>
      </c>
      <c r="N69" s="13">
        <f>IF(OR(D69="",E69=""),"",IFERROR(DATEDIF(D69,E69,"Y"),0))</f>
        <v/>
      </c>
      <c r="O69" s="41">
        <f>IF(N69="","",IF(N69&lt;=5,0,IF(N69&lt;=21,(N69-5)*0.06,IF(N69=22,1,1))))</f>
        <v/>
      </c>
      <c r="P69" s="40">
        <f>IF(M69="","",M69*(1-O69))</f>
        <v/>
      </c>
      <c r="Q69" s="41">
        <f>IF(N69="","",IF(N69&lt;=5,0,IF(N69&lt;=21,(N69-5)*0.0165,IF(N69=22,0.28,IF(N69&gt;=30,1,0.28+(N69-22)*0.09)))))</f>
        <v/>
      </c>
      <c r="R69" s="40">
        <f>IF(M69="","",M69*(1-Q69))</f>
        <v/>
      </c>
      <c r="S69" s="40">
        <f>IF(P69="","",P69*0.19)</f>
        <v/>
      </c>
      <c r="T69" s="40">
        <f>IF(R69="","",R69*0.172)</f>
        <v/>
      </c>
      <c r="U69" s="40">
        <f>IF(P69="","",IF(P69&lt;=50000,0,IF(P69&lt;=60000,P69*0.02-(60000-P69)*0.05,IF(P69&lt;=100000,P69*0.02,IF(P69&lt;=110000,P69*0.03-(110000-P69)*0.1,IF(P69&lt;=150000,P69*0.03,IF(P69&lt;=160000,P69*0.04-(160000-P69)*0.15,IF(P69&lt;=200000,P69*0.04,IF(P69&lt;=210000,P69*0.05-(210000-P69)*0.2,IF(P69&lt;=250000,P69*0.05,IF(P69&lt;=260000,P69*0.06-(260000-P69)*0.25,P69*0.06))))))))))</f>
        <v/>
      </c>
      <c r="V69" s="40">
        <f>IF(OR(S69="",T69="",U69=""),"",S69+T69+U69)</f>
        <v/>
      </c>
      <c r="W69" s="40">
        <f>IF(OR(M69="",V69=""),"",M69-V69)</f>
        <v/>
      </c>
      <c r="X69" s="15">
        <f>IF(M69="","",IF(M69=0,"Pas de plus-value",IF(AND(O69=1,Q69=1),"Exonération après durée de détention","Plus-value imposable")))</f>
        <v/>
      </c>
    </row>
    <row r="70">
      <c r="A70" s="4" t="n"/>
      <c r="B70" s="5" t="n"/>
      <c r="C70" s="5" t="n"/>
      <c r="D70" s="36" t="n"/>
      <c r="E70" s="36" t="n"/>
      <c r="F70" s="37" t="n"/>
      <c r="G70" s="37" t="n"/>
      <c r="H70" s="37" t="n"/>
      <c r="I70" s="37" t="n"/>
      <c r="J70" s="37" t="n"/>
      <c r="K70" s="38">
        <f>IF(OR(F70="",H70="",I70=""),"",F70+H70+I70)</f>
        <v/>
      </c>
      <c r="L70" s="38">
        <f>IF(OR(G70="",J70=""),"",G70-J70)</f>
        <v/>
      </c>
      <c r="M70" s="38">
        <f>IF(OR(K70="",L70=""),"",MAX(0,L70-K70))</f>
        <v/>
      </c>
      <c r="N70" s="9">
        <f>IF(OR(D70="",E70=""),"",IFERROR(DATEDIF(D70,E70,"Y"),0))</f>
        <v/>
      </c>
      <c r="O70" s="39">
        <f>IF(N70="","",IF(N70&lt;=5,0,IF(N70&lt;=21,(N70-5)*0.06,IF(N70=22,1,1))))</f>
        <v/>
      </c>
      <c r="P70" s="38">
        <f>IF(M70="","",M70*(1-O70))</f>
        <v/>
      </c>
      <c r="Q70" s="39">
        <f>IF(N70="","",IF(N70&lt;=5,0,IF(N70&lt;=21,(N70-5)*0.0165,IF(N70=22,0.28,IF(N70&gt;=30,1,0.28+(N70-22)*0.09)))))</f>
        <v/>
      </c>
      <c r="R70" s="38">
        <f>IF(M70="","",M70*(1-Q70))</f>
        <v/>
      </c>
      <c r="S70" s="38">
        <f>IF(P70="","",P70*0.19)</f>
        <v/>
      </c>
      <c r="T70" s="38">
        <f>IF(R70="","",R70*0.172)</f>
        <v/>
      </c>
      <c r="U70" s="38">
        <f>IF(P70="","",IF(P70&lt;=50000,0,IF(P70&lt;=60000,P70*0.02-(60000-P70)*0.05,IF(P70&lt;=100000,P70*0.02,IF(P70&lt;=110000,P70*0.03-(110000-P70)*0.1,IF(P70&lt;=150000,P70*0.03,IF(P70&lt;=160000,P70*0.04-(160000-P70)*0.15,IF(P70&lt;=200000,P70*0.04,IF(P70&lt;=210000,P70*0.05-(210000-P70)*0.2,IF(P70&lt;=250000,P70*0.05,IF(P70&lt;=260000,P70*0.06-(260000-P70)*0.25,P70*0.06))))))))))</f>
        <v/>
      </c>
      <c r="V70" s="38">
        <f>IF(OR(S70="",T70="",U70=""),"",S70+T70+U70)</f>
        <v/>
      </c>
      <c r="W70" s="38">
        <f>IF(OR(M70="",V70=""),"",M70-V70)</f>
        <v/>
      </c>
      <c r="X70" s="11">
        <f>IF(M70="","",IF(M70=0,"Pas de plus-value",IF(AND(O70=1,Q70=1),"Exonération après durée de détention","Plus-value imposable")))</f>
        <v/>
      </c>
    </row>
    <row r="71">
      <c r="A71" s="4" t="n"/>
      <c r="B71" s="5" t="n"/>
      <c r="C71" s="5" t="n"/>
      <c r="D71" s="36" t="n"/>
      <c r="E71" s="36" t="n"/>
      <c r="F71" s="37" t="n"/>
      <c r="G71" s="37" t="n"/>
      <c r="H71" s="37" t="n"/>
      <c r="I71" s="37" t="n"/>
      <c r="J71" s="37" t="n"/>
      <c r="K71" s="40">
        <f>IF(OR(F71="",H71="",I71=""),"",F71+H71+I71)</f>
        <v/>
      </c>
      <c r="L71" s="40">
        <f>IF(OR(G71="",J71=""),"",G71-J71)</f>
        <v/>
      </c>
      <c r="M71" s="40">
        <f>IF(OR(K71="",L71=""),"",MAX(0,L71-K71))</f>
        <v/>
      </c>
      <c r="N71" s="13">
        <f>IF(OR(D71="",E71=""),"",IFERROR(DATEDIF(D71,E71,"Y"),0))</f>
        <v/>
      </c>
      <c r="O71" s="41">
        <f>IF(N71="","",IF(N71&lt;=5,0,IF(N71&lt;=21,(N71-5)*0.06,IF(N71=22,1,1))))</f>
        <v/>
      </c>
      <c r="P71" s="40">
        <f>IF(M71="","",M71*(1-O71))</f>
        <v/>
      </c>
      <c r="Q71" s="41">
        <f>IF(N71="","",IF(N71&lt;=5,0,IF(N71&lt;=21,(N71-5)*0.0165,IF(N71=22,0.28,IF(N71&gt;=30,1,0.28+(N71-22)*0.09)))))</f>
        <v/>
      </c>
      <c r="R71" s="40">
        <f>IF(M71="","",M71*(1-Q71))</f>
        <v/>
      </c>
      <c r="S71" s="40">
        <f>IF(P71="","",P71*0.19)</f>
        <v/>
      </c>
      <c r="T71" s="40">
        <f>IF(R71="","",R71*0.172)</f>
        <v/>
      </c>
      <c r="U71" s="40">
        <f>IF(P71="","",IF(P71&lt;=50000,0,IF(P71&lt;=60000,P71*0.02-(60000-P71)*0.05,IF(P71&lt;=100000,P71*0.02,IF(P71&lt;=110000,P71*0.03-(110000-P71)*0.1,IF(P71&lt;=150000,P71*0.03,IF(P71&lt;=160000,P71*0.04-(160000-P71)*0.15,IF(P71&lt;=200000,P71*0.04,IF(P71&lt;=210000,P71*0.05-(210000-P71)*0.2,IF(P71&lt;=250000,P71*0.05,IF(P71&lt;=260000,P71*0.06-(260000-P71)*0.25,P71*0.06))))))))))</f>
        <v/>
      </c>
      <c r="V71" s="40">
        <f>IF(OR(S71="",T71="",U71=""),"",S71+T71+U71)</f>
        <v/>
      </c>
      <c r="W71" s="40">
        <f>IF(OR(M71="",V71=""),"",M71-V71)</f>
        <v/>
      </c>
      <c r="X71" s="15">
        <f>IF(M71="","",IF(M71=0,"Pas de plus-value",IF(AND(O71=1,Q71=1),"Exonération après durée de détention","Plus-value imposable")))</f>
        <v/>
      </c>
    </row>
    <row r="72">
      <c r="A72" s="4" t="n"/>
      <c r="B72" s="5" t="n"/>
      <c r="C72" s="5" t="n"/>
      <c r="D72" s="36" t="n"/>
      <c r="E72" s="36" t="n"/>
      <c r="F72" s="37" t="n"/>
      <c r="G72" s="37" t="n"/>
      <c r="H72" s="37" t="n"/>
      <c r="I72" s="37" t="n"/>
      <c r="J72" s="37" t="n"/>
      <c r="K72" s="38">
        <f>IF(OR(F72="",H72="",I72=""),"",F72+H72+I72)</f>
        <v/>
      </c>
      <c r="L72" s="38">
        <f>IF(OR(G72="",J72=""),"",G72-J72)</f>
        <v/>
      </c>
      <c r="M72" s="38">
        <f>IF(OR(K72="",L72=""),"",MAX(0,L72-K72))</f>
        <v/>
      </c>
      <c r="N72" s="9">
        <f>IF(OR(D72="",E72=""),"",IFERROR(DATEDIF(D72,E72,"Y"),0))</f>
        <v/>
      </c>
      <c r="O72" s="39">
        <f>IF(N72="","",IF(N72&lt;=5,0,IF(N72&lt;=21,(N72-5)*0.06,IF(N72=22,1,1))))</f>
        <v/>
      </c>
      <c r="P72" s="38">
        <f>IF(M72="","",M72*(1-O72))</f>
        <v/>
      </c>
      <c r="Q72" s="39">
        <f>IF(N72="","",IF(N72&lt;=5,0,IF(N72&lt;=21,(N72-5)*0.0165,IF(N72=22,0.28,IF(N72&gt;=30,1,0.28+(N72-22)*0.09)))))</f>
        <v/>
      </c>
      <c r="R72" s="38">
        <f>IF(M72="","",M72*(1-Q72))</f>
        <v/>
      </c>
      <c r="S72" s="38">
        <f>IF(P72="","",P72*0.19)</f>
        <v/>
      </c>
      <c r="T72" s="38">
        <f>IF(R72="","",R72*0.172)</f>
        <v/>
      </c>
      <c r="U72" s="38">
        <f>IF(P72="","",IF(P72&lt;=50000,0,IF(P72&lt;=60000,P72*0.02-(60000-P72)*0.05,IF(P72&lt;=100000,P72*0.02,IF(P72&lt;=110000,P72*0.03-(110000-P72)*0.1,IF(P72&lt;=150000,P72*0.03,IF(P72&lt;=160000,P72*0.04-(160000-P72)*0.15,IF(P72&lt;=200000,P72*0.04,IF(P72&lt;=210000,P72*0.05-(210000-P72)*0.2,IF(P72&lt;=250000,P72*0.05,IF(P72&lt;=260000,P72*0.06-(260000-P72)*0.25,P72*0.06))))))))))</f>
        <v/>
      </c>
      <c r="V72" s="38">
        <f>IF(OR(S72="",T72="",U72=""),"",S72+T72+U72)</f>
        <v/>
      </c>
      <c r="W72" s="38">
        <f>IF(OR(M72="",V72=""),"",M72-V72)</f>
        <v/>
      </c>
      <c r="X72" s="11">
        <f>IF(M72="","",IF(M72=0,"Pas de plus-value",IF(AND(O72=1,Q72=1),"Exonération après durée de détention","Plus-value imposable")))</f>
        <v/>
      </c>
    </row>
    <row r="73">
      <c r="A73" s="4" t="n"/>
      <c r="B73" s="5" t="n"/>
      <c r="C73" s="5" t="n"/>
      <c r="D73" s="36" t="n"/>
      <c r="E73" s="36" t="n"/>
      <c r="F73" s="37" t="n"/>
      <c r="G73" s="37" t="n"/>
      <c r="H73" s="37" t="n"/>
      <c r="I73" s="37" t="n"/>
      <c r="J73" s="37" t="n"/>
      <c r="K73" s="40">
        <f>IF(OR(F73="",H73="",I73=""),"",F73+H73+I73)</f>
        <v/>
      </c>
      <c r="L73" s="40">
        <f>IF(OR(G73="",J73=""),"",G73-J73)</f>
        <v/>
      </c>
      <c r="M73" s="40">
        <f>IF(OR(K73="",L73=""),"",MAX(0,L73-K73))</f>
        <v/>
      </c>
      <c r="N73" s="13">
        <f>IF(OR(D73="",E73=""),"",IFERROR(DATEDIF(D73,E73,"Y"),0))</f>
        <v/>
      </c>
      <c r="O73" s="41">
        <f>IF(N73="","",IF(N73&lt;=5,0,IF(N73&lt;=21,(N73-5)*0.06,IF(N73=22,1,1))))</f>
        <v/>
      </c>
      <c r="P73" s="40">
        <f>IF(M73="","",M73*(1-O73))</f>
        <v/>
      </c>
      <c r="Q73" s="41">
        <f>IF(N73="","",IF(N73&lt;=5,0,IF(N73&lt;=21,(N73-5)*0.0165,IF(N73=22,0.28,IF(N73&gt;=30,1,0.28+(N73-22)*0.09)))))</f>
        <v/>
      </c>
      <c r="R73" s="40">
        <f>IF(M73="","",M73*(1-Q73))</f>
        <v/>
      </c>
      <c r="S73" s="40">
        <f>IF(P73="","",P73*0.19)</f>
        <v/>
      </c>
      <c r="T73" s="40">
        <f>IF(R73="","",R73*0.172)</f>
        <v/>
      </c>
      <c r="U73" s="40">
        <f>IF(P73="","",IF(P73&lt;=50000,0,IF(P73&lt;=60000,P73*0.02-(60000-P73)*0.05,IF(P73&lt;=100000,P73*0.02,IF(P73&lt;=110000,P73*0.03-(110000-P73)*0.1,IF(P73&lt;=150000,P73*0.03,IF(P73&lt;=160000,P73*0.04-(160000-P73)*0.15,IF(P73&lt;=200000,P73*0.04,IF(P73&lt;=210000,P73*0.05-(210000-P73)*0.2,IF(P73&lt;=250000,P73*0.05,IF(P73&lt;=260000,P73*0.06-(260000-P73)*0.25,P73*0.06))))))))))</f>
        <v/>
      </c>
      <c r="V73" s="40">
        <f>IF(OR(S73="",T73="",U73=""),"",S73+T73+U73)</f>
        <v/>
      </c>
      <c r="W73" s="40">
        <f>IF(OR(M73="",V73=""),"",M73-V73)</f>
        <v/>
      </c>
      <c r="X73" s="15">
        <f>IF(M73="","",IF(M73=0,"Pas de plus-value",IF(AND(O73=1,Q73=1),"Exonération après durée de détention","Plus-value imposable")))</f>
        <v/>
      </c>
    </row>
    <row r="74">
      <c r="A74" s="4" t="n"/>
      <c r="B74" s="5" t="n"/>
      <c r="C74" s="5" t="n"/>
      <c r="D74" s="36" t="n"/>
      <c r="E74" s="36" t="n"/>
      <c r="F74" s="37" t="n"/>
      <c r="G74" s="37" t="n"/>
      <c r="H74" s="37" t="n"/>
      <c r="I74" s="37" t="n"/>
      <c r="J74" s="37" t="n"/>
      <c r="K74" s="38">
        <f>IF(OR(F74="",H74="",I74=""),"",F74+H74+I74)</f>
        <v/>
      </c>
      <c r="L74" s="38">
        <f>IF(OR(G74="",J74=""),"",G74-J74)</f>
        <v/>
      </c>
      <c r="M74" s="38">
        <f>IF(OR(K74="",L74=""),"",MAX(0,L74-K74))</f>
        <v/>
      </c>
      <c r="N74" s="9">
        <f>IF(OR(D74="",E74=""),"",IFERROR(DATEDIF(D74,E74,"Y"),0))</f>
        <v/>
      </c>
      <c r="O74" s="39">
        <f>IF(N74="","",IF(N74&lt;=5,0,IF(N74&lt;=21,(N74-5)*0.06,IF(N74=22,1,1))))</f>
        <v/>
      </c>
      <c r="P74" s="38">
        <f>IF(M74="","",M74*(1-O74))</f>
        <v/>
      </c>
      <c r="Q74" s="39">
        <f>IF(N74="","",IF(N74&lt;=5,0,IF(N74&lt;=21,(N74-5)*0.0165,IF(N74=22,0.28,IF(N74&gt;=30,1,0.28+(N74-22)*0.09)))))</f>
        <v/>
      </c>
      <c r="R74" s="38">
        <f>IF(M74="","",M74*(1-Q74))</f>
        <v/>
      </c>
      <c r="S74" s="38">
        <f>IF(P74="","",P74*0.19)</f>
        <v/>
      </c>
      <c r="T74" s="38">
        <f>IF(R74="","",R74*0.172)</f>
        <v/>
      </c>
      <c r="U74" s="38">
        <f>IF(P74="","",IF(P74&lt;=50000,0,IF(P74&lt;=60000,P74*0.02-(60000-P74)*0.05,IF(P74&lt;=100000,P74*0.02,IF(P74&lt;=110000,P74*0.03-(110000-P74)*0.1,IF(P74&lt;=150000,P74*0.03,IF(P74&lt;=160000,P74*0.04-(160000-P74)*0.15,IF(P74&lt;=200000,P74*0.04,IF(P74&lt;=210000,P74*0.05-(210000-P74)*0.2,IF(P74&lt;=250000,P74*0.05,IF(P74&lt;=260000,P74*0.06-(260000-P74)*0.25,P74*0.06))))))))))</f>
        <v/>
      </c>
      <c r="V74" s="38">
        <f>IF(OR(S74="",T74="",U74=""),"",S74+T74+U74)</f>
        <v/>
      </c>
      <c r="W74" s="38">
        <f>IF(OR(M74="",V74=""),"",M74-V74)</f>
        <v/>
      </c>
      <c r="X74" s="11">
        <f>IF(M74="","",IF(M74=0,"Pas de plus-value",IF(AND(O74=1,Q74=1),"Exonération après durée de détention","Plus-value imposable")))</f>
        <v/>
      </c>
    </row>
    <row r="75">
      <c r="A75" s="4" t="n"/>
      <c r="B75" s="5" t="n"/>
      <c r="C75" s="5" t="n"/>
      <c r="D75" s="36" t="n"/>
      <c r="E75" s="36" t="n"/>
      <c r="F75" s="37" t="n"/>
      <c r="G75" s="37" t="n"/>
      <c r="H75" s="37" t="n"/>
      <c r="I75" s="37" t="n"/>
      <c r="J75" s="37" t="n"/>
      <c r="K75" s="40">
        <f>IF(OR(F75="",H75="",I75=""),"",F75+H75+I75)</f>
        <v/>
      </c>
      <c r="L75" s="40">
        <f>IF(OR(G75="",J75=""),"",G75-J75)</f>
        <v/>
      </c>
      <c r="M75" s="40">
        <f>IF(OR(K75="",L75=""),"",MAX(0,L75-K75))</f>
        <v/>
      </c>
      <c r="N75" s="13">
        <f>IF(OR(D75="",E75=""),"",IFERROR(DATEDIF(D75,E75,"Y"),0))</f>
        <v/>
      </c>
      <c r="O75" s="41">
        <f>IF(N75="","",IF(N75&lt;=5,0,IF(N75&lt;=21,(N75-5)*0.06,IF(N75=22,1,1))))</f>
        <v/>
      </c>
      <c r="P75" s="40">
        <f>IF(M75="","",M75*(1-O75))</f>
        <v/>
      </c>
      <c r="Q75" s="41">
        <f>IF(N75="","",IF(N75&lt;=5,0,IF(N75&lt;=21,(N75-5)*0.0165,IF(N75=22,0.28,IF(N75&gt;=30,1,0.28+(N75-22)*0.09)))))</f>
        <v/>
      </c>
      <c r="R75" s="40">
        <f>IF(M75="","",M75*(1-Q75))</f>
        <v/>
      </c>
      <c r="S75" s="40">
        <f>IF(P75="","",P75*0.19)</f>
        <v/>
      </c>
      <c r="T75" s="40">
        <f>IF(R75="","",R75*0.172)</f>
        <v/>
      </c>
      <c r="U75" s="40">
        <f>IF(P75="","",IF(P75&lt;=50000,0,IF(P75&lt;=60000,P75*0.02-(60000-P75)*0.05,IF(P75&lt;=100000,P75*0.02,IF(P75&lt;=110000,P75*0.03-(110000-P75)*0.1,IF(P75&lt;=150000,P75*0.03,IF(P75&lt;=160000,P75*0.04-(160000-P75)*0.15,IF(P75&lt;=200000,P75*0.04,IF(P75&lt;=210000,P75*0.05-(210000-P75)*0.2,IF(P75&lt;=250000,P75*0.05,IF(P75&lt;=260000,P75*0.06-(260000-P75)*0.25,P75*0.06))))))))))</f>
        <v/>
      </c>
      <c r="V75" s="40">
        <f>IF(OR(S75="",T75="",U75=""),"",S75+T75+U75)</f>
        <v/>
      </c>
      <c r="W75" s="40">
        <f>IF(OR(M75="",V75=""),"",M75-V75)</f>
        <v/>
      </c>
      <c r="X75" s="15">
        <f>IF(M75="","",IF(M75=0,"Pas de plus-value",IF(AND(O75=1,Q75=1),"Exonération après durée de détention","Plus-value imposable")))</f>
        <v/>
      </c>
    </row>
    <row r="76">
      <c r="A76" s="4" t="n"/>
      <c r="B76" s="5" t="n"/>
      <c r="C76" s="5" t="n"/>
      <c r="D76" s="36" t="n"/>
      <c r="E76" s="36" t="n"/>
      <c r="F76" s="37" t="n"/>
      <c r="G76" s="37" t="n"/>
      <c r="H76" s="37" t="n"/>
      <c r="I76" s="37" t="n"/>
      <c r="J76" s="37" t="n"/>
      <c r="K76" s="38">
        <f>IF(OR(F76="",H76="",I76=""),"",F76+H76+I76)</f>
        <v/>
      </c>
      <c r="L76" s="38">
        <f>IF(OR(G76="",J76=""),"",G76-J76)</f>
        <v/>
      </c>
      <c r="M76" s="38">
        <f>IF(OR(K76="",L76=""),"",MAX(0,L76-K76))</f>
        <v/>
      </c>
      <c r="N76" s="9">
        <f>IF(OR(D76="",E76=""),"",IFERROR(DATEDIF(D76,E76,"Y"),0))</f>
        <v/>
      </c>
      <c r="O76" s="39">
        <f>IF(N76="","",IF(N76&lt;=5,0,IF(N76&lt;=21,(N76-5)*0.06,IF(N76=22,1,1))))</f>
        <v/>
      </c>
      <c r="P76" s="38">
        <f>IF(M76="","",M76*(1-O76))</f>
        <v/>
      </c>
      <c r="Q76" s="39">
        <f>IF(N76="","",IF(N76&lt;=5,0,IF(N76&lt;=21,(N76-5)*0.0165,IF(N76=22,0.28,IF(N76&gt;=30,1,0.28+(N76-22)*0.09)))))</f>
        <v/>
      </c>
      <c r="R76" s="38">
        <f>IF(M76="","",M76*(1-Q76))</f>
        <v/>
      </c>
      <c r="S76" s="38">
        <f>IF(P76="","",P76*0.19)</f>
        <v/>
      </c>
      <c r="T76" s="38">
        <f>IF(R76="","",R76*0.172)</f>
        <v/>
      </c>
      <c r="U76" s="38">
        <f>IF(P76="","",IF(P76&lt;=50000,0,IF(P76&lt;=60000,P76*0.02-(60000-P76)*0.05,IF(P76&lt;=100000,P76*0.02,IF(P76&lt;=110000,P76*0.03-(110000-P76)*0.1,IF(P76&lt;=150000,P76*0.03,IF(P76&lt;=160000,P76*0.04-(160000-P76)*0.15,IF(P76&lt;=200000,P76*0.04,IF(P76&lt;=210000,P76*0.05-(210000-P76)*0.2,IF(P76&lt;=250000,P76*0.05,IF(P76&lt;=260000,P76*0.06-(260000-P76)*0.25,P76*0.06))))))))))</f>
        <v/>
      </c>
      <c r="V76" s="38">
        <f>IF(OR(S76="",T76="",U76=""),"",S76+T76+U76)</f>
        <v/>
      </c>
      <c r="W76" s="38">
        <f>IF(OR(M76="",V76=""),"",M76-V76)</f>
        <v/>
      </c>
      <c r="X76" s="11">
        <f>IF(M76="","",IF(M76=0,"Pas de plus-value",IF(AND(O76=1,Q76=1),"Exonération après durée de détention","Plus-value imposable")))</f>
        <v/>
      </c>
    </row>
    <row r="77">
      <c r="A77" s="4" t="n"/>
      <c r="B77" s="5" t="n"/>
      <c r="C77" s="5" t="n"/>
      <c r="D77" s="36" t="n"/>
      <c r="E77" s="36" t="n"/>
      <c r="F77" s="37" t="n"/>
      <c r="G77" s="37" t="n"/>
      <c r="H77" s="37" t="n"/>
      <c r="I77" s="37" t="n"/>
      <c r="J77" s="37" t="n"/>
      <c r="K77" s="40">
        <f>IF(OR(F77="",H77="",I77=""),"",F77+H77+I77)</f>
        <v/>
      </c>
      <c r="L77" s="40">
        <f>IF(OR(G77="",J77=""),"",G77-J77)</f>
        <v/>
      </c>
      <c r="M77" s="40">
        <f>IF(OR(K77="",L77=""),"",MAX(0,L77-K77))</f>
        <v/>
      </c>
      <c r="N77" s="13">
        <f>IF(OR(D77="",E77=""),"",IFERROR(DATEDIF(D77,E77,"Y"),0))</f>
        <v/>
      </c>
      <c r="O77" s="41">
        <f>IF(N77="","",IF(N77&lt;=5,0,IF(N77&lt;=21,(N77-5)*0.06,IF(N77=22,1,1))))</f>
        <v/>
      </c>
      <c r="P77" s="40">
        <f>IF(M77="","",M77*(1-O77))</f>
        <v/>
      </c>
      <c r="Q77" s="41">
        <f>IF(N77="","",IF(N77&lt;=5,0,IF(N77&lt;=21,(N77-5)*0.0165,IF(N77=22,0.28,IF(N77&gt;=30,1,0.28+(N77-22)*0.09)))))</f>
        <v/>
      </c>
      <c r="R77" s="40">
        <f>IF(M77="","",M77*(1-Q77))</f>
        <v/>
      </c>
      <c r="S77" s="40">
        <f>IF(P77="","",P77*0.19)</f>
        <v/>
      </c>
      <c r="T77" s="40">
        <f>IF(R77="","",R77*0.172)</f>
        <v/>
      </c>
      <c r="U77" s="40">
        <f>IF(P77="","",IF(P77&lt;=50000,0,IF(P77&lt;=60000,P77*0.02-(60000-P77)*0.05,IF(P77&lt;=100000,P77*0.02,IF(P77&lt;=110000,P77*0.03-(110000-P77)*0.1,IF(P77&lt;=150000,P77*0.03,IF(P77&lt;=160000,P77*0.04-(160000-P77)*0.15,IF(P77&lt;=200000,P77*0.04,IF(P77&lt;=210000,P77*0.05-(210000-P77)*0.2,IF(P77&lt;=250000,P77*0.05,IF(P77&lt;=260000,P77*0.06-(260000-P77)*0.25,P77*0.06))))))))))</f>
        <v/>
      </c>
      <c r="V77" s="40">
        <f>IF(OR(S77="",T77="",U77=""),"",S77+T77+U77)</f>
        <v/>
      </c>
      <c r="W77" s="40">
        <f>IF(OR(M77="",V77=""),"",M77-V77)</f>
        <v/>
      </c>
      <c r="X77" s="15">
        <f>IF(M77="","",IF(M77=0,"Pas de plus-value",IF(AND(O77=1,Q77=1),"Exonération après durée de détention","Plus-value imposable")))</f>
        <v/>
      </c>
    </row>
    <row r="78">
      <c r="A78" s="4" t="n"/>
      <c r="B78" s="5" t="n"/>
      <c r="C78" s="5" t="n"/>
      <c r="D78" s="36" t="n"/>
      <c r="E78" s="36" t="n"/>
      <c r="F78" s="37" t="n"/>
      <c r="G78" s="37" t="n"/>
      <c r="H78" s="37" t="n"/>
      <c r="I78" s="37" t="n"/>
      <c r="J78" s="37" t="n"/>
      <c r="K78" s="38">
        <f>IF(OR(F78="",H78="",I78=""),"",F78+H78+I78)</f>
        <v/>
      </c>
      <c r="L78" s="38">
        <f>IF(OR(G78="",J78=""),"",G78-J78)</f>
        <v/>
      </c>
      <c r="M78" s="38">
        <f>IF(OR(K78="",L78=""),"",MAX(0,L78-K78))</f>
        <v/>
      </c>
      <c r="N78" s="9">
        <f>IF(OR(D78="",E78=""),"",IFERROR(DATEDIF(D78,E78,"Y"),0))</f>
        <v/>
      </c>
      <c r="O78" s="39">
        <f>IF(N78="","",IF(N78&lt;=5,0,IF(N78&lt;=21,(N78-5)*0.06,IF(N78=22,1,1))))</f>
        <v/>
      </c>
      <c r="P78" s="38">
        <f>IF(M78="","",M78*(1-O78))</f>
        <v/>
      </c>
      <c r="Q78" s="39">
        <f>IF(N78="","",IF(N78&lt;=5,0,IF(N78&lt;=21,(N78-5)*0.0165,IF(N78=22,0.28,IF(N78&gt;=30,1,0.28+(N78-22)*0.09)))))</f>
        <v/>
      </c>
      <c r="R78" s="38">
        <f>IF(M78="","",M78*(1-Q78))</f>
        <v/>
      </c>
      <c r="S78" s="38">
        <f>IF(P78="","",P78*0.19)</f>
        <v/>
      </c>
      <c r="T78" s="38">
        <f>IF(R78="","",R78*0.172)</f>
        <v/>
      </c>
      <c r="U78" s="38">
        <f>IF(P78="","",IF(P78&lt;=50000,0,IF(P78&lt;=60000,P78*0.02-(60000-P78)*0.05,IF(P78&lt;=100000,P78*0.02,IF(P78&lt;=110000,P78*0.03-(110000-P78)*0.1,IF(P78&lt;=150000,P78*0.03,IF(P78&lt;=160000,P78*0.04-(160000-P78)*0.15,IF(P78&lt;=200000,P78*0.04,IF(P78&lt;=210000,P78*0.05-(210000-P78)*0.2,IF(P78&lt;=250000,P78*0.05,IF(P78&lt;=260000,P78*0.06-(260000-P78)*0.25,P78*0.06))))))))))</f>
        <v/>
      </c>
      <c r="V78" s="38">
        <f>IF(OR(S78="",T78="",U78=""),"",S78+T78+U78)</f>
        <v/>
      </c>
      <c r="W78" s="38">
        <f>IF(OR(M78="",V78=""),"",M78-V78)</f>
        <v/>
      </c>
      <c r="X78" s="11">
        <f>IF(M78="","",IF(M78=0,"Pas de plus-value",IF(AND(O78=1,Q78=1),"Exonération après durée de détention","Plus-value imposable")))</f>
        <v/>
      </c>
    </row>
    <row r="79">
      <c r="A79" s="4" t="n"/>
      <c r="B79" s="5" t="n"/>
      <c r="C79" s="5" t="n"/>
      <c r="D79" s="36" t="n"/>
      <c r="E79" s="36" t="n"/>
      <c r="F79" s="37" t="n"/>
      <c r="G79" s="37" t="n"/>
      <c r="H79" s="37" t="n"/>
      <c r="I79" s="37" t="n"/>
      <c r="J79" s="37" t="n"/>
      <c r="K79" s="40">
        <f>IF(OR(F79="",H79="",I79=""),"",F79+H79+I79)</f>
        <v/>
      </c>
      <c r="L79" s="40">
        <f>IF(OR(G79="",J79=""),"",G79-J79)</f>
        <v/>
      </c>
      <c r="M79" s="40">
        <f>IF(OR(K79="",L79=""),"",MAX(0,L79-K79))</f>
        <v/>
      </c>
      <c r="N79" s="13">
        <f>IF(OR(D79="",E79=""),"",IFERROR(DATEDIF(D79,E79,"Y"),0))</f>
        <v/>
      </c>
      <c r="O79" s="41">
        <f>IF(N79="","",IF(N79&lt;=5,0,IF(N79&lt;=21,(N79-5)*0.06,IF(N79=22,1,1))))</f>
        <v/>
      </c>
      <c r="P79" s="40">
        <f>IF(M79="","",M79*(1-O79))</f>
        <v/>
      </c>
      <c r="Q79" s="41">
        <f>IF(N79="","",IF(N79&lt;=5,0,IF(N79&lt;=21,(N79-5)*0.0165,IF(N79=22,0.28,IF(N79&gt;=30,1,0.28+(N79-22)*0.09)))))</f>
        <v/>
      </c>
      <c r="R79" s="40">
        <f>IF(M79="","",M79*(1-Q79))</f>
        <v/>
      </c>
      <c r="S79" s="40">
        <f>IF(P79="","",P79*0.19)</f>
        <v/>
      </c>
      <c r="T79" s="40">
        <f>IF(R79="","",R79*0.172)</f>
        <v/>
      </c>
      <c r="U79" s="40">
        <f>IF(P79="","",IF(P79&lt;=50000,0,IF(P79&lt;=60000,P79*0.02-(60000-P79)*0.05,IF(P79&lt;=100000,P79*0.02,IF(P79&lt;=110000,P79*0.03-(110000-P79)*0.1,IF(P79&lt;=150000,P79*0.03,IF(P79&lt;=160000,P79*0.04-(160000-P79)*0.15,IF(P79&lt;=200000,P79*0.04,IF(P79&lt;=210000,P79*0.05-(210000-P79)*0.2,IF(P79&lt;=250000,P79*0.05,IF(P79&lt;=260000,P79*0.06-(260000-P79)*0.25,P79*0.06))))))))))</f>
        <v/>
      </c>
      <c r="V79" s="40">
        <f>IF(OR(S79="",T79="",U79=""),"",S79+T79+U79)</f>
        <v/>
      </c>
      <c r="W79" s="40">
        <f>IF(OR(M79="",V79=""),"",M79-V79)</f>
        <v/>
      </c>
      <c r="X79" s="15">
        <f>IF(M79="","",IF(M79=0,"Pas de plus-value",IF(AND(O79=1,Q79=1),"Exonération après durée de détention","Plus-value imposable")))</f>
        <v/>
      </c>
    </row>
    <row r="80">
      <c r="A80" s="4" t="n"/>
      <c r="B80" s="5" t="n"/>
      <c r="C80" s="5" t="n"/>
      <c r="D80" s="36" t="n"/>
      <c r="E80" s="36" t="n"/>
      <c r="F80" s="37" t="n"/>
      <c r="G80" s="37" t="n"/>
      <c r="H80" s="37" t="n"/>
      <c r="I80" s="37" t="n"/>
      <c r="J80" s="37" t="n"/>
      <c r="K80" s="38">
        <f>IF(OR(F80="",H80="",I80=""),"",F80+H80+I80)</f>
        <v/>
      </c>
      <c r="L80" s="38">
        <f>IF(OR(G80="",J80=""),"",G80-J80)</f>
        <v/>
      </c>
      <c r="M80" s="38">
        <f>IF(OR(K80="",L80=""),"",MAX(0,L80-K80))</f>
        <v/>
      </c>
      <c r="N80" s="9">
        <f>IF(OR(D80="",E80=""),"",IFERROR(DATEDIF(D80,E80,"Y"),0))</f>
        <v/>
      </c>
      <c r="O80" s="39">
        <f>IF(N80="","",IF(N80&lt;=5,0,IF(N80&lt;=21,(N80-5)*0.06,IF(N80=22,1,1))))</f>
        <v/>
      </c>
      <c r="P80" s="38">
        <f>IF(M80="","",M80*(1-O80))</f>
        <v/>
      </c>
      <c r="Q80" s="39">
        <f>IF(N80="","",IF(N80&lt;=5,0,IF(N80&lt;=21,(N80-5)*0.0165,IF(N80=22,0.28,IF(N80&gt;=30,1,0.28+(N80-22)*0.09)))))</f>
        <v/>
      </c>
      <c r="R80" s="38">
        <f>IF(M80="","",M80*(1-Q80))</f>
        <v/>
      </c>
      <c r="S80" s="38">
        <f>IF(P80="","",P80*0.19)</f>
        <v/>
      </c>
      <c r="T80" s="38">
        <f>IF(R80="","",R80*0.172)</f>
        <v/>
      </c>
      <c r="U80" s="38">
        <f>IF(P80="","",IF(P80&lt;=50000,0,IF(P80&lt;=60000,P80*0.02-(60000-P80)*0.05,IF(P80&lt;=100000,P80*0.02,IF(P80&lt;=110000,P80*0.03-(110000-P80)*0.1,IF(P80&lt;=150000,P80*0.03,IF(P80&lt;=160000,P80*0.04-(160000-P80)*0.15,IF(P80&lt;=200000,P80*0.04,IF(P80&lt;=210000,P80*0.05-(210000-P80)*0.2,IF(P80&lt;=250000,P80*0.05,IF(P80&lt;=260000,P80*0.06-(260000-P80)*0.25,P80*0.06))))))))))</f>
        <v/>
      </c>
      <c r="V80" s="38">
        <f>IF(OR(S80="",T80="",U80=""),"",S80+T80+U80)</f>
        <v/>
      </c>
      <c r="W80" s="38">
        <f>IF(OR(M80="",V80=""),"",M80-V80)</f>
        <v/>
      </c>
      <c r="X80" s="11">
        <f>IF(M80="","",IF(M80=0,"Pas de plus-value",IF(AND(O80=1,Q80=1),"Exonération après durée de détention","Plus-value imposable")))</f>
        <v/>
      </c>
    </row>
    <row r="81">
      <c r="A81" s="4" t="n"/>
      <c r="B81" s="5" t="n"/>
      <c r="C81" s="5" t="n"/>
      <c r="D81" s="36" t="n"/>
      <c r="E81" s="36" t="n"/>
      <c r="F81" s="37" t="n"/>
      <c r="G81" s="37" t="n"/>
      <c r="H81" s="37" t="n"/>
      <c r="I81" s="37" t="n"/>
      <c r="J81" s="37" t="n"/>
      <c r="K81" s="40">
        <f>IF(OR(F81="",H81="",I81=""),"",F81+H81+I81)</f>
        <v/>
      </c>
      <c r="L81" s="40">
        <f>IF(OR(G81="",J81=""),"",G81-J81)</f>
        <v/>
      </c>
      <c r="M81" s="40">
        <f>IF(OR(K81="",L81=""),"",MAX(0,L81-K81))</f>
        <v/>
      </c>
      <c r="N81" s="13">
        <f>IF(OR(D81="",E81=""),"",IFERROR(DATEDIF(D81,E81,"Y"),0))</f>
        <v/>
      </c>
      <c r="O81" s="41">
        <f>IF(N81="","",IF(N81&lt;=5,0,IF(N81&lt;=21,(N81-5)*0.06,IF(N81=22,1,1))))</f>
        <v/>
      </c>
      <c r="P81" s="40">
        <f>IF(M81="","",M81*(1-O81))</f>
        <v/>
      </c>
      <c r="Q81" s="41">
        <f>IF(N81="","",IF(N81&lt;=5,0,IF(N81&lt;=21,(N81-5)*0.0165,IF(N81=22,0.28,IF(N81&gt;=30,1,0.28+(N81-22)*0.09)))))</f>
        <v/>
      </c>
      <c r="R81" s="40">
        <f>IF(M81="","",M81*(1-Q81))</f>
        <v/>
      </c>
      <c r="S81" s="40">
        <f>IF(P81="","",P81*0.19)</f>
        <v/>
      </c>
      <c r="T81" s="40">
        <f>IF(R81="","",R81*0.172)</f>
        <v/>
      </c>
      <c r="U81" s="40">
        <f>IF(P81="","",IF(P81&lt;=50000,0,IF(P81&lt;=60000,P81*0.02-(60000-P81)*0.05,IF(P81&lt;=100000,P81*0.02,IF(P81&lt;=110000,P81*0.03-(110000-P81)*0.1,IF(P81&lt;=150000,P81*0.03,IF(P81&lt;=160000,P81*0.04-(160000-P81)*0.15,IF(P81&lt;=200000,P81*0.04,IF(P81&lt;=210000,P81*0.05-(210000-P81)*0.2,IF(P81&lt;=250000,P81*0.05,IF(P81&lt;=260000,P81*0.06-(260000-P81)*0.25,P81*0.06))))))))))</f>
        <v/>
      </c>
      <c r="V81" s="40">
        <f>IF(OR(S81="",T81="",U81=""),"",S81+T81+U81)</f>
        <v/>
      </c>
      <c r="W81" s="40">
        <f>IF(OR(M81="",V81=""),"",M81-V81)</f>
        <v/>
      </c>
      <c r="X81" s="15">
        <f>IF(M81="","",IF(M81=0,"Pas de plus-value",IF(AND(O81=1,Q81=1),"Exonération après durée de détention","Plus-value imposable")))</f>
        <v/>
      </c>
    </row>
    <row r="82">
      <c r="A82" s="4" t="n"/>
      <c r="B82" s="5" t="n"/>
      <c r="C82" s="5" t="n"/>
      <c r="D82" s="36" t="n"/>
      <c r="E82" s="36" t="n"/>
      <c r="F82" s="37" t="n"/>
      <c r="G82" s="37" t="n"/>
      <c r="H82" s="37" t="n"/>
      <c r="I82" s="37" t="n"/>
      <c r="J82" s="37" t="n"/>
      <c r="K82" s="38">
        <f>IF(OR(F82="",H82="",I82=""),"",F82+H82+I82)</f>
        <v/>
      </c>
      <c r="L82" s="38">
        <f>IF(OR(G82="",J82=""),"",G82-J82)</f>
        <v/>
      </c>
      <c r="M82" s="38">
        <f>IF(OR(K82="",L82=""),"",MAX(0,L82-K82))</f>
        <v/>
      </c>
      <c r="N82" s="9">
        <f>IF(OR(D82="",E82=""),"",IFERROR(DATEDIF(D82,E82,"Y"),0))</f>
        <v/>
      </c>
      <c r="O82" s="39">
        <f>IF(N82="","",IF(N82&lt;=5,0,IF(N82&lt;=21,(N82-5)*0.06,IF(N82=22,1,1))))</f>
        <v/>
      </c>
      <c r="P82" s="38">
        <f>IF(M82="","",M82*(1-O82))</f>
        <v/>
      </c>
      <c r="Q82" s="39">
        <f>IF(N82="","",IF(N82&lt;=5,0,IF(N82&lt;=21,(N82-5)*0.0165,IF(N82=22,0.28,IF(N82&gt;=30,1,0.28+(N82-22)*0.09)))))</f>
        <v/>
      </c>
      <c r="R82" s="38">
        <f>IF(M82="","",M82*(1-Q82))</f>
        <v/>
      </c>
      <c r="S82" s="38">
        <f>IF(P82="","",P82*0.19)</f>
        <v/>
      </c>
      <c r="T82" s="38">
        <f>IF(R82="","",R82*0.172)</f>
        <v/>
      </c>
      <c r="U82" s="38">
        <f>IF(P82="","",IF(P82&lt;=50000,0,IF(P82&lt;=60000,P82*0.02-(60000-P82)*0.05,IF(P82&lt;=100000,P82*0.02,IF(P82&lt;=110000,P82*0.03-(110000-P82)*0.1,IF(P82&lt;=150000,P82*0.03,IF(P82&lt;=160000,P82*0.04-(160000-P82)*0.15,IF(P82&lt;=200000,P82*0.04,IF(P82&lt;=210000,P82*0.05-(210000-P82)*0.2,IF(P82&lt;=250000,P82*0.05,IF(P82&lt;=260000,P82*0.06-(260000-P82)*0.25,P82*0.06))))))))))</f>
        <v/>
      </c>
      <c r="V82" s="38">
        <f>IF(OR(S82="",T82="",U82=""),"",S82+T82+U82)</f>
        <v/>
      </c>
      <c r="W82" s="38">
        <f>IF(OR(M82="",V82=""),"",M82-V82)</f>
        <v/>
      </c>
      <c r="X82" s="11">
        <f>IF(M82="","",IF(M82=0,"Pas de plus-value",IF(AND(O82=1,Q82=1),"Exonération après durée de détention","Plus-value imposable")))</f>
        <v/>
      </c>
    </row>
    <row r="83">
      <c r="A83" s="4" t="n"/>
      <c r="B83" s="5" t="n"/>
      <c r="C83" s="5" t="n"/>
      <c r="D83" s="36" t="n"/>
      <c r="E83" s="36" t="n"/>
      <c r="F83" s="37" t="n"/>
      <c r="G83" s="37" t="n"/>
      <c r="H83" s="37" t="n"/>
      <c r="I83" s="37" t="n"/>
      <c r="J83" s="37" t="n"/>
      <c r="K83" s="40">
        <f>IF(OR(F83="",H83="",I83=""),"",F83+H83+I83)</f>
        <v/>
      </c>
      <c r="L83" s="40">
        <f>IF(OR(G83="",J83=""),"",G83-J83)</f>
        <v/>
      </c>
      <c r="M83" s="40">
        <f>IF(OR(K83="",L83=""),"",MAX(0,L83-K83))</f>
        <v/>
      </c>
      <c r="N83" s="13">
        <f>IF(OR(D83="",E83=""),"",IFERROR(DATEDIF(D83,E83,"Y"),0))</f>
        <v/>
      </c>
      <c r="O83" s="41">
        <f>IF(N83="","",IF(N83&lt;=5,0,IF(N83&lt;=21,(N83-5)*0.06,IF(N83=22,1,1))))</f>
        <v/>
      </c>
      <c r="P83" s="40">
        <f>IF(M83="","",M83*(1-O83))</f>
        <v/>
      </c>
      <c r="Q83" s="41">
        <f>IF(N83="","",IF(N83&lt;=5,0,IF(N83&lt;=21,(N83-5)*0.0165,IF(N83=22,0.28,IF(N83&gt;=30,1,0.28+(N83-22)*0.09)))))</f>
        <v/>
      </c>
      <c r="R83" s="40">
        <f>IF(M83="","",M83*(1-Q83))</f>
        <v/>
      </c>
      <c r="S83" s="40">
        <f>IF(P83="","",P83*0.19)</f>
        <v/>
      </c>
      <c r="T83" s="40">
        <f>IF(R83="","",R83*0.172)</f>
        <v/>
      </c>
      <c r="U83" s="40">
        <f>IF(P83="","",IF(P83&lt;=50000,0,IF(P83&lt;=60000,P83*0.02-(60000-P83)*0.05,IF(P83&lt;=100000,P83*0.02,IF(P83&lt;=110000,P83*0.03-(110000-P83)*0.1,IF(P83&lt;=150000,P83*0.03,IF(P83&lt;=160000,P83*0.04-(160000-P83)*0.15,IF(P83&lt;=200000,P83*0.04,IF(P83&lt;=210000,P83*0.05-(210000-P83)*0.2,IF(P83&lt;=250000,P83*0.05,IF(P83&lt;=260000,P83*0.06-(260000-P83)*0.25,P83*0.06))))))))))</f>
        <v/>
      </c>
      <c r="V83" s="40">
        <f>IF(OR(S83="",T83="",U83=""),"",S83+T83+U83)</f>
        <v/>
      </c>
      <c r="W83" s="40">
        <f>IF(OR(M83="",V83=""),"",M83-V83)</f>
        <v/>
      </c>
      <c r="X83" s="15">
        <f>IF(M83="","",IF(M83=0,"Pas de plus-value",IF(AND(O83=1,Q83=1),"Exonération après durée de détention","Plus-value imposable")))</f>
        <v/>
      </c>
    </row>
    <row r="84">
      <c r="A84" s="4" t="n"/>
      <c r="B84" s="5" t="n"/>
      <c r="C84" s="5" t="n"/>
      <c r="D84" s="36" t="n"/>
      <c r="E84" s="36" t="n"/>
      <c r="F84" s="37" t="n"/>
      <c r="G84" s="37" t="n"/>
      <c r="H84" s="37" t="n"/>
      <c r="I84" s="37" t="n"/>
      <c r="J84" s="37" t="n"/>
      <c r="K84" s="38">
        <f>IF(OR(F84="",H84="",I84=""),"",F84+H84+I84)</f>
        <v/>
      </c>
      <c r="L84" s="38">
        <f>IF(OR(G84="",J84=""),"",G84-J84)</f>
        <v/>
      </c>
      <c r="M84" s="38">
        <f>IF(OR(K84="",L84=""),"",MAX(0,L84-K84))</f>
        <v/>
      </c>
      <c r="N84" s="9">
        <f>IF(OR(D84="",E84=""),"",IFERROR(DATEDIF(D84,E84,"Y"),0))</f>
        <v/>
      </c>
      <c r="O84" s="39">
        <f>IF(N84="","",IF(N84&lt;=5,0,IF(N84&lt;=21,(N84-5)*0.06,IF(N84=22,1,1))))</f>
        <v/>
      </c>
      <c r="P84" s="38">
        <f>IF(M84="","",M84*(1-O84))</f>
        <v/>
      </c>
      <c r="Q84" s="39">
        <f>IF(N84="","",IF(N84&lt;=5,0,IF(N84&lt;=21,(N84-5)*0.0165,IF(N84=22,0.28,IF(N84&gt;=30,1,0.28+(N84-22)*0.09)))))</f>
        <v/>
      </c>
      <c r="R84" s="38">
        <f>IF(M84="","",M84*(1-Q84))</f>
        <v/>
      </c>
      <c r="S84" s="38">
        <f>IF(P84="","",P84*0.19)</f>
        <v/>
      </c>
      <c r="T84" s="38">
        <f>IF(R84="","",R84*0.172)</f>
        <v/>
      </c>
      <c r="U84" s="38">
        <f>IF(P84="","",IF(P84&lt;=50000,0,IF(P84&lt;=60000,P84*0.02-(60000-P84)*0.05,IF(P84&lt;=100000,P84*0.02,IF(P84&lt;=110000,P84*0.03-(110000-P84)*0.1,IF(P84&lt;=150000,P84*0.03,IF(P84&lt;=160000,P84*0.04-(160000-P84)*0.15,IF(P84&lt;=200000,P84*0.04,IF(P84&lt;=210000,P84*0.05-(210000-P84)*0.2,IF(P84&lt;=250000,P84*0.05,IF(P84&lt;=260000,P84*0.06-(260000-P84)*0.25,P84*0.06))))))))))</f>
        <v/>
      </c>
      <c r="V84" s="38">
        <f>IF(OR(S84="",T84="",U84=""),"",S84+T84+U84)</f>
        <v/>
      </c>
      <c r="W84" s="38">
        <f>IF(OR(M84="",V84=""),"",M84-V84)</f>
        <v/>
      </c>
      <c r="X84" s="11">
        <f>IF(M84="","",IF(M84=0,"Pas de plus-value",IF(AND(O84=1,Q84=1),"Exonération après durée de détention","Plus-value imposable")))</f>
        <v/>
      </c>
    </row>
    <row r="85">
      <c r="A85" s="4" t="n"/>
      <c r="B85" s="5" t="n"/>
      <c r="C85" s="5" t="n"/>
      <c r="D85" s="36" t="n"/>
      <c r="E85" s="36" t="n"/>
      <c r="F85" s="37" t="n"/>
      <c r="G85" s="37" t="n"/>
      <c r="H85" s="37" t="n"/>
      <c r="I85" s="37" t="n"/>
      <c r="J85" s="37" t="n"/>
      <c r="K85" s="40">
        <f>IF(OR(F85="",H85="",I85=""),"",F85+H85+I85)</f>
        <v/>
      </c>
      <c r="L85" s="40">
        <f>IF(OR(G85="",J85=""),"",G85-J85)</f>
        <v/>
      </c>
      <c r="M85" s="40">
        <f>IF(OR(K85="",L85=""),"",MAX(0,L85-K85))</f>
        <v/>
      </c>
      <c r="N85" s="13">
        <f>IF(OR(D85="",E85=""),"",IFERROR(DATEDIF(D85,E85,"Y"),0))</f>
        <v/>
      </c>
      <c r="O85" s="41">
        <f>IF(N85="","",IF(N85&lt;=5,0,IF(N85&lt;=21,(N85-5)*0.06,IF(N85=22,1,1))))</f>
        <v/>
      </c>
      <c r="P85" s="40">
        <f>IF(M85="","",M85*(1-O85))</f>
        <v/>
      </c>
      <c r="Q85" s="41">
        <f>IF(N85="","",IF(N85&lt;=5,0,IF(N85&lt;=21,(N85-5)*0.0165,IF(N85=22,0.28,IF(N85&gt;=30,1,0.28+(N85-22)*0.09)))))</f>
        <v/>
      </c>
      <c r="R85" s="40">
        <f>IF(M85="","",M85*(1-Q85))</f>
        <v/>
      </c>
      <c r="S85" s="40">
        <f>IF(P85="","",P85*0.19)</f>
        <v/>
      </c>
      <c r="T85" s="40">
        <f>IF(R85="","",R85*0.172)</f>
        <v/>
      </c>
      <c r="U85" s="40">
        <f>IF(P85="","",IF(P85&lt;=50000,0,IF(P85&lt;=60000,P85*0.02-(60000-P85)*0.05,IF(P85&lt;=100000,P85*0.02,IF(P85&lt;=110000,P85*0.03-(110000-P85)*0.1,IF(P85&lt;=150000,P85*0.03,IF(P85&lt;=160000,P85*0.04-(160000-P85)*0.15,IF(P85&lt;=200000,P85*0.04,IF(P85&lt;=210000,P85*0.05-(210000-P85)*0.2,IF(P85&lt;=250000,P85*0.05,IF(P85&lt;=260000,P85*0.06-(260000-P85)*0.25,P85*0.06))))))))))</f>
        <v/>
      </c>
      <c r="V85" s="40">
        <f>IF(OR(S85="",T85="",U85=""),"",S85+T85+U85)</f>
        <v/>
      </c>
      <c r="W85" s="40">
        <f>IF(OR(M85="",V85=""),"",M85-V85)</f>
        <v/>
      </c>
      <c r="X85" s="15">
        <f>IF(M85="","",IF(M85=0,"Pas de plus-value",IF(AND(O85=1,Q85=1),"Exonération après durée de détention","Plus-value imposable")))</f>
        <v/>
      </c>
    </row>
    <row r="86">
      <c r="A86" s="4" t="n"/>
      <c r="B86" s="5" t="n"/>
      <c r="C86" s="5" t="n"/>
      <c r="D86" s="36" t="n"/>
      <c r="E86" s="36" t="n"/>
      <c r="F86" s="37" t="n"/>
      <c r="G86" s="37" t="n"/>
      <c r="H86" s="37" t="n"/>
      <c r="I86" s="37" t="n"/>
      <c r="J86" s="37" t="n"/>
      <c r="K86" s="38">
        <f>IF(OR(F86="",H86="",I86=""),"",F86+H86+I86)</f>
        <v/>
      </c>
      <c r="L86" s="38">
        <f>IF(OR(G86="",J86=""),"",G86-J86)</f>
        <v/>
      </c>
      <c r="M86" s="38">
        <f>IF(OR(K86="",L86=""),"",MAX(0,L86-K86))</f>
        <v/>
      </c>
      <c r="N86" s="9">
        <f>IF(OR(D86="",E86=""),"",IFERROR(DATEDIF(D86,E86,"Y"),0))</f>
        <v/>
      </c>
      <c r="O86" s="39">
        <f>IF(N86="","",IF(N86&lt;=5,0,IF(N86&lt;=21,(N86-5)*0.06,IF(N86=22,1,1))))</f>
        <v/>
      </c>
      <c r="P86" s="38">
        <f>IF(M86="","",M86*(1-O86))</f>
        <v/>
      </c>
      <c r="Q86" s="39">
        <f>IF(N86="","",IF(N86&lt;=5,0,IF(N86&lt;=21,(N86-5)*0.0165,IF(N86=22,0.28,IF(N86&gt;=30,1,0.28+(N86-22)*0.09)))))</f>
        <v/>
      </c>
      <c r="R86" s="38">
        <f>IF(M86="","",M86*(1-Q86))</f>
        <v/>
      </c>
      <c r="S86" s="38">
        <f>IF(P86="","",P86*0.19)</f>
        <v/>
      </c>
      <c r="T86" s="38">
        <f>IF(R86="","",R86*0.172)</f>
        <v/>
      </c>
      <c r="U86" s="38">
        <f>IF(P86="","",IF(P86&lt;=50000,0,IF(P86&lt;=60000,P86*0.02-(60000-P86)*0.05,IF(P86&lt;=100000,P86*0.02,IF(P86&lt;=110000,P86*0.03-(110000-P86)*0.1,IF(P86&lt;=150000,P86*0.03,IF(P86&lt;=160000,P86*0.04-(160000-P86)*0.15,IF(P86&lt;=200000,P86*0.04,IF(P86&lt;=210000,P86*0.05-(210000-P86)*0.2,IF(P86&lt;=250000,P86*0.05,IF(P86&lt;=260000,P86*0.06-(260000-P86)*0.25,P86*0.06))))))))))</f>
        <v/>
      </c>
      <c r="V86" s="38">
        <f>IF(OR(S86="",T86="",U86=""),"",S86+T86+U86)</f>
        <v/>
      </c>
      <c r="W86" s="38">
        <f>IF(OR(M86="",V86=""),"",M86-V86)</f>
        <v/>
      </c>
      <c r="X86" s="11">
        <f>IF(M86="","",IF(M86=0,"Pas de plus-value",IF(AND(O86=1,Q86=1),"Exonération après durée de détention","Plus-value imposable")))</f>
        <v/>
      </c>
    </row>
    <row r="87">
      <c r="A87" s="4" t="n"/>
      <c r="B87" s="5" t="n"/>
      <c r="C87" s="5" t="n"/>
      <c r="D87" s="36" t="n"/>
      <c r="E87" s="36" t="n"/>
      <c r="F87" s="37" t="n"/>
      <c r="G87" s="37" t="n"/>
      <c r="H87" s="37" t="n"/>
      <c r="I87" s="37" t="n"/>
      <c r="J87" s="37" t="n"/>
      <c r="K87" s="40">
        <f>IF(OR(F87="",H87="",I87=""),"",F87+H87+I87)</f>
        <v/>
      </c>
      <c r="L87" s="40">
        <f>IF(OR(G87="",J87=""),"",G87-J87)</f>
        <v/>
      </c>
      <c r="M87" s="40">
        <f>IF(OR(K87="",L87=""),"",MAX(0,L87-K87))</f>
        <v/>
      </c>
      <c r="N87" s="13">
        <f>IF(OR(D87="",E87=""),"",IFERROR(DATEDIF(D87,E87,"Y"),0))</f>
        <v/>
      </c>
      <c r="O87" s="41">
        <f>IF(N87="","",IF(N87&lt;=5,0,IF(N87&lt;=21,(N87-5)*0.06,IF(N87=22,1,1))))</f>
        <v/>
      </c>
      <c r="P87" s="40">
        <f>IF(M87="","",M87*(1-O87))</f>
        <v/>
      </c>
      <c r="Q87" s="41">
        <f>IF(N87="","",IF(N87&lt;=5,0,IF(N87&lt;=21,(N87-5)*0.0165,IF(N87=22,0.28,IF(N87&gt;=30,1,0.28+(N87-22)*0.09)))))</f>
        <v/>
      </c>
      <c r="R87" s="40">
        <f>IF(M87="","",M87*(1-Q87))</f>
        <v/>
      </c>
      <c r="S87" s="40">
        <f>IF(P87="","",P87*0.19)</f>
        <v/>
      </c>
      <c r="T87" s="40">
        <f>IF(R87="","",R87*0.172)</f>
        <v/>
      </c>
      <c r="U87" s="40">
        <f>IF(P87="","",IF(P87&lt;=50000,0,IF(P87&lt;=60000,P87*0.02-(60000-P87)*0.05,IF(P87&lt;=100000,P87*0.02,IF(P87&lt;=110000,P87*0.03-(110000-P87)*0.1,IF(P87&lt;=150000,P87*0.03,IF(P87&lt;=160000,P87*0.04-(160000-P87)*0.15,IF(P87&lt;=200000,P87*0.04,IF(P87&lt;=210000,P87*0.05-(210000-P87)*0.2,IF(P87&lt;=250000,P87*0.05,IF(P87&lt;=260000,P87*0.06-(260000-P87)*0.25,P87*0.06))))))))))</f>
        <v/>
      </c>
      <c r="V87" s="40">
        <f>IF(OR(S87="",T87="",U87=""),"",S87+T87+U87)</f>
        <v/>
      </c>
      <c r="W87" s="40">
        <f>IF(OR(M87="",V87=""),"",M87-V87)</f>
        <v/>
      </c>
      <c r="X87" s="15">
        <f>IF(M87="","",IF(M87=0,"Pas de plus-value",IF(AND(O87=1,Q87=1),"Exonération après durée de détention","Plus-value imposable")))</f>
        <v/>
      </c>
    </row>
    <row r="88">
      <c r="A88" s="4" t="n"/>
      <c r="B88" s="5" t="n"/>
      <c r="C88" s="5" t="n"/>
      <c r="D88" s="36" t="n"/>
      <c r="E88" s="36" t="n"/>
      <c r="F88" s="37" t="n"/>
      <c r="G88" s="37" t="n"/>
      <c r="H88" s="37" t="n"/>
      <c r="I88" s="37" t="n"/>
      <c r="J88" s="37" t="n"/>
      <c r="K88" s="38">
        <f>IF(OR(F88="",H88="",I88=""),"",F88+H88+I88)</f>
        <v/>
      </c>
      <c r="L88" s="38">
        <f>IF(OR(G88="",J88=""),"",G88-J88)</f>
        <v/>
      </c>
      <c r="M88" s="38">
        <f>IF(OR(K88="",L88=""),"",MAX(0,L88-K88))</f>
        <v/>
      </c>
      <c r="N88" s="9">
        <f>IF(OR(D88="",E88=""),"",IFERROR(DATEDIF(D88,E88,"Y"),0))</f>
        <v/>
      </c>
      <c r="O88" s="39">
        <f>IF(N88="","",IF(N88&lt;=5,0,IF(N88&lt;=21,(N88-5)*0.06,IF(N88=22,1,1))))</f>
        <v/>
      </c>
      <c r="P88" s="38">
        <f>IF(M88="","",M88*(1-O88))</f>
        <v/>
      </c>
      <c r="Q88" s="39">
        <f>IF(N88="","",IF(N88&lt;=5,0,IF(N88&lt;=21,(N88-5)*0.0165,IF(N88=22,0.28,IF(N88&gt;=30,1,0.28+(N88-22)*0.09)))))</f>
        <v/>
      </c>
      <c r="R88" s="38">
        <f>IF(M88="","",M88*(1-Q88))</f>
        <v/>
      </c>
      <c r="S88" s="38">
        <f>IF(P88="","",P88*0.19)</f>
        <v/>
      </c>
      <c r="T88" s="38">
        <f>IF(R88="","",R88*0.172)</f>
        <v/>
      </c>
      <c r="U88" s="38">
        <f>IF(P88="","",IF(P88&lt;=50000,0,IF(P88&lt;=60000,P88*0.02-(60000-P88)*0.05,IF(P88&lt;=100000,P88*0.02,IF(P88&lt;=110000,P88*0.03-(110000-P88)*0.1,IF(P88&lt;=150000,P88*0.03,IF(P88&lt;=160000,P88*0.04-(160000-P88)*0.15,IF(P88&lt;=200000,P88*0.04,IF(P88&lt;=210000,P88*0.05-(210000-P88)*0.2,IF(P88&lt;=250000,P88*0.05,IF(P88&lt;=260000,P88*0.06-(260000-P88)*0.25,P88*0.06))))))))))</f>
        <v/>
      </c>
      <c r="V88" s="38">
        <f>IF(OR(S88="",T88="",U88=""),"",S88+T88+U88)</f>
        <v/>
      </c>
      <c r="W88" s="38">
        <f>IF(OR(M88="",V88=""),"",M88-V88)</f>
        <v/>
      </c>
      <c r="X88" s="11">
        <f>IF(M88="","",IF(M88=0,"Pas de plus-value",IF(AND(O88=1,Q88=1),"Exonération après durée de détention","Plus-value imposable")))</f>
        <v/>
      </c>
    </row>
    <row r="89">
      <c r="A89" s="4" t="n"/>
      <c r="B89" s="5" t="n"/>
      <c r="C89" s="5" t="n"/>
      <c r="D89" s="36" t="n"/>
      <c r="E89" s="36" t="n"/>
      <c r="F89" s="37" t="n"/>
      <c r="G89" s="37" t="n"/>
      <c r="H89" s="37" t="n"/>
      <c r="I89" s="37" t="n"/>
      <c r="J89" s="37" t="n"/>
      <c r="K89" s="40">
        <f>IF(OR(F89="",H89="",I89=""),"",F89+H89+I89)</f>
        <v/>
      </c>
      <c r="L89" s="40">
        <f>IF(OR(G89="",J89=""),"",G89-J89)</f>
        <v/>
      </c>
      <c r="M89" s="40">
        <f>IF(OR(K89="",L89=""),"",MAX(0,L89-K89))</f>
        <v/>
      </c>
      <c r="N89" s="13">
        <f>IF(OR(D89="",E89=""),"",IFERROR(DATEDIF(D89,E89,"Y"),0))</f>
        <v/>
      </c>
      <c r="O89" s="41">
        <f>IF(N89="","",IF(N89&lt;=5,0,IF(N89&lt;=21,(N89-5)*0.06,IF(N89=22,1,1))))</f>
        <v/>
      </c>
      <c r="P89" s="40">
        <f>IF(M89="","",M89*(1-O89))</f>
        <v/>
      </c>
      <c r="Q89" s="41">
        <f>IF(N89="","",IF(N89&lt;=5,0,IF(N89&lt;=21,(N89-5)*0.0165,IF(N89=22,0.28,IF(N89&gt;=30,1,0.28+(N89-22)*0.09)))))</f>
        <v/>
      </c>
      <c r="R89" s="40">
        <f>IF(M89="","",M89*(1-Q89))</f>
        <v/>
      </c>
      <c r="S89" s="40">
        <f>IF(P89="","",P89*0.19)</f>
        <v/>
      </c>
      <c r="T89" s="40">
        <f>IF(R89="","",R89*0.172)</f>
        <v/>
      </c>
      <c r="U89" s="40">
        <f>IF(P89="","",IF(P89&lt;=50000,0,IF(P89&lt;=60000,P89*0.02-(60000-P89)*0.05,IF(P89&lt;=100000,P89*0.02,IF(P89&lt;=110000,P89*0.03-(110000-P89)*0.1,IF(P89&lt;=150000,P89*0.03,IF(P89&lt;=160000,P89*0.04-(160000-P89)*0.15,IF(P89&lt;=200000,P89*0.04,IF(P89&lt;=210000,P89*0.05-(210000-P89)*0.2,IF(P89&lt;=250000,P89*0.05,IF(P89&lt;=260000,P89*0.06-(260000-P89)*0.25,P89*0.06))))))))))</f>
        <v/>
      </c>
      <c r="V89" s="40">
        <f>IF(OR(S89="",T89="",U89=""),"",S89+T89+U89)</f>
        <v/>
      </c>
      <c r="W89" s="40">
        <f>IF(OR(M89="",V89=""),"",M89-V89)</f>
        <v/>
      </c>
      <c r="X89" s="15">
        <f>IF(M89="","",IF(M89=0,"Pas de plus-value",IF(AND(O89=1,Q89=1),"Exonération après durée de détention","Plus-value imposable")))</f>
        <v/>
      </c>
    </row>
    <row r="90">
      <c r="A90" s="4" t="n"/>
      <c r="B90" s="5" t="n"/>
      <c r="C90" s="5" t="n"/>
      <c r="D90" s="36" t="n"/>
      <c r="E90" s="36" t="n"/>
      <c r="F90" s="37" t="n"/>
      <c r="G90" s="37" t="n"/>
      <c r="H90" s="37" t="n"/>
      <c r="I90" s="37" t="n"/>
      <c r="J90" s="37" t="n"/>
      <c r="K90" s="38">
        <f>IF(OR(F90="",H90="",I90=""),"",F90+H90+I90)</f>
        <v/>
      </c>
      <c r="L90" s="38">
        <f>IF(OR(G90="",J90=""),"",G90-J90)</f>
        <v/>
      </c>
      <c r="M90" s="38">
        <f>IF(OR(K90="",L90=""),"",MAX(0,L90-K90))</f>
        <v/>
      </c>
      <c r="N90" s="9">
        <f>IF(OR(D90="",E90=""),"",IFERROR(DATEDIF(D90,E90,"Y"),0))</f>
        <v/>
      </c>
      <c r="O90" s="39">
        <f>IF(N90="","",IF(N90&lt;=5,0,IF(N90&lt;=21,(N90-5)*0.06,IF(N90=22,1,1))))</f>
        <v/>
      </c>
      <c r="P90" s="38">
        <f>IF(M90="","",M90*(1-O90))</f>
        <v/>
      </c>
      <c r="Q90" s="39">
        <f>IF(N90="","",IF(N90&lt;=5,0,IF(N90&lt;=21,(N90-5)*0.0165,IF(N90=22,0.28,IF(N90&gt;=30,1,0.28+(N90-22)*0.09)))))</f>
        <v/>
      </c>
      <c r="R90" s="38">
        <f>IF(M90="","",M90*(1-Q90))</f>
        <v/>
      </c>
      <c r="S90" s="38">
        <f>IF(P90="","",P90*0.19)</f>
        <v/>
      </c>
      <c r="T90" s="38">
        <f>IF(R90="","",R90*0.172)</f>
        <v/>
      </c>
      <c r="U90" s="38">
        <f>IF(P90="","",IF(P90&lt;=50000,0,IF(P90&lt;=60000,P90*0.02-(60000-P90)*0.05,IF(P90&lt;=100000,P90*0.02,IF(P90&lt;=110000,P90*0.03-(110000-P90)*0.1,IF(P90&lt;=150000,P90*0.03,IF(P90&lt;=160000,P90*0.04-(160000-P90)*0.15,IF(P90&lt;=200000,P90*0.04,IF(P90&lt;=210000,P90*0.05-(210000-P90)*0.2,IF(P90&lt;=250000,P90*0.05,IF(P90&lt;=260000,P90*0.06-(260000-P90)*0.25,P90*0.06))))))))))</f>
        <v/>
      </c>
      <c r="V90" s="38">
        <f>IF(OR(S90="",T90="",U90=""),"",S90+T90+U90)</f>
        <v/>
      </c>
      <c r="W90" s="38">
        <f>IF(OR(M90="",V90=""),"",M90-V90)</f>
        <v/>
      </c>
      <c r="X90" s="11">
        <f>IF(M90="","",IF(M90=0,"Pas de plus-value",IF(AND(O90=1,Q90=1),"Exonération après durée de détention","Plus-value imposable")))</f>
        <v/>
      </c>
    </row>
    <row r="91">
      <c r="A91" s="4" t="n"/>
      <c r="B91" s="5" t="n"/>
      <c r="C91" s="5" t="n"/>
      <c r="D91" s="36" t="n"/>
      <c r="E91" s="36" t="n"/>
      <c r="F91" s="37" t="n"/>
      <c r="G91" s="37" t="n"/>
      <c r="H91" s="37" t="n"/>
      <c r="I91" s="37" t="n"/>
      <c r="J91" s="37" t="n"/>
      <c r="K91" s="40">
        <f>IF(OR(F91="",H91="",I91=""),"",F91+H91+I91)</f>
        <v/>
      </c>
      <c r="L91" s="40">
        <f>IF(OR(G91="",J91=""),"",G91-J91)</f>
        <v/>
      </c>
      <c r="M91" s="40">
        <f>IF(OR(K91="",L91=""),"",MAX(0,L91-K91))</f>
        <v/>
      </c>
      <c r="N91" s="13">
        <f>IF(OR(D91="",E91=""),"",IFERROR(DATEDIF(D91,E91,"Y"),0))</f>
        <v/>
      </c>
      <c r="O91" s="41">
        <f>IF(N91="","",IF(N91&lt;=5,0,IF(N91&lt;=21,(N91-5)*0.06,IF(N91=22,1,1))))</f>
        <v/>
      </c>
      <c r="P91" s="40">
        <f>IF(M91="","",M91*(1-O91))</f>
        <v/>
      </c>
      <c r="Q91" s="41">
        <f>IF(N91="","",IF(N91&lt;=5,0,IF(N91&lt;=21,(N91-5)*0.0165,IF(N91=22,0.28,IF(N91&gt;=30,1,0.28+(N91-22)*0.09)))))</f>
        <v/>
      </c>
      <c r="R91" s="40">
        <f>IF(M91="","",M91*(1-Q91))</f>
        <v/>
      </c>
      <c r="S91" s="40">
        <f>IF(P91="","",P91*0.19)</f>
        <v/>
      </c>
      <c r="T91" s="40">
        <f>IF(R91="","",R91*0.172)</f>
        <v/>
      </c>
      <c r="U91" s="40">
        <f>IF(P91="","",IF(P91&lt;=50000,0,IF(P91&lt;=60000,P91*0.02-(60000-P91)*0.05,IF(P91&lt;=100000,P91*0.02,IF(P91&lt;=110000,P91*0.03-(110000-P91)*0.1,IF(P91&lt;=150000,P91*0.03,IF(P91&lt;=160000,P91*0.04-(160000-P91)*0.15,IF(P91&lt;=200000,P91*0.04,IF(P91&lt;=210000,P91*0.05-(210000-P91)*0.2,IF(P91&lt;=250000,P91*0.05,IF(P91&lt;=260000,P91*0.06-(260000-P91)*0.25,P91*0.06))))))))))</f>
        <v/>
      </c>
      <c r="V91" s="40">
        <f>IF(OR(S91="",T91="",U91=""),"",S91+T91+U91)</f>
        <v/>
      </c>
      <c r="W91" s="40">
        <f>IF(OR(M91="",V91=""),"",M91-V91)</f>
        <v/>
      </c>
      <c r="X91" s="15">
        <f>IF(M91="","",IF(M91=0,"Pas de plus-value",IF(AND(O91=1,Q91=1),"Exonération après durée de détention","Plus-value imposable")))</f>
        <v/>
      </c>
    </row>
    <row r="92">
      <c r="A92" s="4" t="n"/>
      <c r="B92" s="5" t="n"/>
      <c r="C92" s="5" t="n"/>
      <c r="D92" s="36" t="n"/>
      <c r="E92" s="36" t="n"/>
      <c r="F92" s="37" t="n"/>
      <c r="G92" s="37" t="n"/>
      <c r="H92" s="37" t="n"/>
      <c r="I92" s="37" t="n"/>
      <c r="J92" s="37" t="n"/>
      <c r="K92" s="38">
        <f>IF(OR(F92="",H92="",I92=""),"",F92+H92+I92)</f>
        <v/>
      </c>
      <c r="L92" s="38">
        <f>IF(OR(G92="",J92=""),"",G92-J92)</f>
        <v/>
      </c>
      <c r="M92" s="38">
        <f>IF(OR(K92="",L92=""),"",MAX(0,L92-K92))</f>
        <v/>
      </c>
      <c r="N92" s="9">
        <f>IF(OR(D92="",E92=""),"",IFERROR(DATEDIF(D92,E92,"Y"),0))</f>
        <v/>
      </c>
      <c r="O92" s="39">
        <f>IF(N92="","",IF(N92&lt;=5,0,IF(N92&lt;=21,(N92-5)*0.06,IF(N92=22,1,1))))</f>
        <v/>
      </c>
      <c r="P92" s="38">
        <f>IF(M92="","",M92*(1-O92))</f>
        <v/>
      </c>
      <c r="Q92" s="39">
        <f>IF(N92="","",IF(N92&lt;=5,0,IF(N92&lt;=21,(N92-5)*0.0165,IF(N92=22,0.28,IF(N92&gt;=30,1,0.28+(N92-22)*0.09)))))</f>
        <v/>
      </c>
      <c r="R92" s="38">
        <f>IF(M92="","",M92*(1-Q92))</f>
        <v/>
      </c>
      <c r="S92" s="38">
        <f>IF(P92="","",P92*0.19)</f>
        <v/>
      </c>
      <c r="T92" s="38">
        <f>IF(R92="","",R92*0.172)</f>
        <v/>
      </c>
      <c r="U92" s="38">
        <f>IF(P92="","",IF(P92&lt;=50000,0,IF(P92&lt;=60000,P92*0.02-(60000-P92)*0.05,IF(P92&lt;=100000,P92*0.02,IF(P92&lt;=110000,P92*0.03-(110000-P92)*0.1,IF(P92&lt;=150000,P92*0.03,IF(P92&lt;=160000,P92*0.04-(160000-P92)*0.15,IF(P92&lt;=200000,P92*0.04,IF(P92&lt;=210000,P92*0.05-(210000-P92)*0.2,IF(P92&lt;=250000,P92*0.05,IF(P92&lt;=260000,P92*0.06-(260000-P92)*0.25,P92*0.06))))))))))</f>
        <v/>
      </c>
      <c r="V92" s="38">
        <f>IF(OR(S92="",T92="",U92=""),"",S92+T92+U92)</f>
        <v/>
      </c>
      <c r="W92" s="38">
        <f>IF(OR(M92="",V92=""),"",M92-V92)</f>
        <v/>
      </c>
      <c r="X92" s="11">
        <f>IF(M92="","",IF(M92=0,"Pas de plus-value",IF(AND(O92=1,Q92=1),"Exonération après durée de détention","Plus-value imposable")))</f>
        <v/>
      </c>
    </row>
    <row r="93">
      <c r="A93" s="4" t="n"/>
      <c r="B93" s="5" t="n"/>
      <c r="C93" s="5" t="n"/>
      <c r="D93" s="36" t="n"/>
      <c r="E93" s="36" t="n"/>
      <c r="F93" s="37" t="n"/>
      <c r="G93" s="37" t="n"/>
      <c r="H93" s="37" t="n"/>
      <c r="I93" s="37" t="n"/>
      <c r="J93" s="37" t="n"/>
      <c r="K93" s="40">
        <f>IF(OR(F93="",H93="",I93=""),"",F93+H93+I93)</f>
        <v/>
      </c>
      <c r="L93" s="40">
        <f>IF(OR(G93="",J93=""),"",G93-J93)</f>
        <v/>
      </c>
      <c r="M93" s="40">
        <f>IF(OR(K93="",L93=""),"",MAX(0,L93-K93))</f>
        <v/>
      </c>
      <c r="N93" s="13">
        <f>IF(OR(D93="",E93=""),"",IFERROR(DATEDIF(D93,E93,"Y"),0))</f>
        <v/>
      </c>
      <c r="O93" s="41">
        <f>IF(N93="","",IF(N93&lt;=5,0,IF(N93&lt;=21,(N93-5)*0.06,IF(N93=22,1,1))))</f>
        <v/>
      </c>
      <c r="P93" s="40">
        <f>IF(M93="","",M93*(1-O93))</f>
        <v/>
      </c>
      <c r="Q93" s="41">
        <f>IF(N93="","",IF(N93&lt;=5,0,IF(N93&lt;=21,(N93-5)*0.0165,IF(N93=22,0.28,IF(N93&gt;=30,1,0.28+(N93-22)*0.09)))))</f>
        <v/>
      </c>
      <c r="R93" s="40">
        <f>IF(M93="","",M93*(1-Q93))</f>
        <v/>
      </c>
      <c r="S93" s="40">
        <f>IF(P93="","",P93*0.19)</f>
        <v/>
      </c>
      <c r="T93" s="40">
        <f>IF(R93="","",R93*0.172)</f>
        <v/>
      </c>
      <c r="U93" s="40">
        <f>IF(P93="","",IF(P93&lt;=50000,0,IF(P93&lt;=60000,P93*0.02-(60000-P93)*0.05,IF(P93&lt;=100000,P93*0.02,IF(P93&lt;=110000,P93*0.03-(110000-P93)*0.1,IF(P93&lt;=150000,P93*0.03,IF(P93&lt;=160000,P93*0.04-(160000-P93)*0.15,IF(P93&lt;=200000,P93*0.04,IF(P93&lt;=210000,P93*0.05-(210000-P93)*0.2,IF(P93&lt;=250000,P93*0.05,IF(P93&lt;=260000,P93*0.06-(260000-P93)*0.25,P93*0.06))))))))))</f>
        <v/>
      </c>
      <c r="V93" s="40">
        <f>IF(OR(S93="",T93="",U93=""),"",S93+T93+U93)</f>
        <v/>
      </c>
      <c r="W93" s="40">
        <f>IF(OR(M93="",V93=""),"",M93-V93)</f>
        <v/>
      </c>
      <c r="X93" s="15">
        <f>IF(M93="","",IF(M93=0,"Pas de plus-value",IF(AND(O93=1,Q93=1),"Exonération après durée de détention","Plus-value imposable")))</f>
        <v/>
      </c>
    </row>
    <row r="94">
      <c r="A94" s="4" t="n"/>
      <c r="B94" s="5" t="n"/>
      <c r="C94" s="5" t="n"/>
      <c r="D94" s="36" t="n"/>
      <c r="E94" s="36" t="n"/>
      <c r="F94" s="37" t="n"/>
      <c r="G94" s="37" t="n"/>
      <c r="H94" s="37" t="n"/>
      <c r="I94" s="37" t="n"/>
      <c r="J94" s="37" t="n"/>
      <c r="K94" s="38">
        <f>IF(OR(F94="",H94="",I94=""),"",F94+H94+I94)</f>
        <v/>
      </c>
      <c r="L94" s="38">
        <f>IF(OR(G94="",J94=""),"",G94-J94)</f>
        <v/>
      </c>
      <c r="M94" s="38">
        <f>IF(OR(K94="",L94=""),"",MAX(0,L94-K94))</f>
        <v/>
      </c>
      <c r="N94" s="9">
        <f>IF(OR(D94="",E94=""),"",IFERROR(DATEDIF(D94,E94,"Y"),0))</f>
        <v/>
      </c>
      <c r="O94" s="39">
        <f>IF(N94="","",IF(N94&lt;=5,0,IF(N94&lt;=21,(N94-5)*0.06,IF(N94=22,1,1))))</f>
        <v/>
      </c>
      <c r="P94" s="38">
        <f>IF(M94="","",M94*(1-O94))</f>
        <v/>
      </c>
      <c r="Q94" s="39">
        <f>IF(N94="","",IF(N94&lt;=5,0,IF(N94&lt;=21,(N94-5)*0.0165,IF(N94=22,0.28,IF(N94&gt;=30,1,0.28+(N94-22)*0.09)))))</f>
        <v/>
      </c>
      <c r="R94" s="38">
        <f>IF(M94="","",M94*(1-Q94))</f>
        <v/>
      </c>
      <c r="S94" s="38">
        <f>IF(P94="","",P94*0.19)</f>
        <v/>
      </c>
      <c r="T94" s="38">
        <f>IF(R94="","",R94*0.172)</f>
        <v/>
      </c>
      <c r="U94" s="38">
        <f>IF(P94="","",IF(P94&lt;=50000,0,IF(P94&lt;=60000,P94*0.02-(60000-P94)*0.05,IF(P94&lt;=100000,P94*0.02,IF(P94&lt;=110000,P94*0.03-(110000-P94)*0.1,IF(P94&lt;=150000,P94*0.03,IF(P94&lt;=160000,P94*0.04-(160000-P94)*0.15,IF(P94&lt;=200000,P94*0.04,IF(P94&lt;=210000,P94*0.05-(210000-P94)*0.2,IF(P94&lt;=250000,P94*0.05,IF(P94&lt;=260000,P94*0.06-(260000-P94)*0.25,P94*0.06))))))))))</f>
        <v/>
      </c>
      <c r="V94" s="38">
        <f>IF(OR(S94="",T94="",U94=""),"",S94+T94+U94)</f>
        <v/>
      </c>
      <c r="W94" s="38">
        <f>IF(OR(M94="",V94=""),"",M94-V94)</f>
        <v/>
      </c>
      <c r="X94" s="11">
        <f>IF(M94="","",IF(M94=0,"Pas de plus-value",IF(AND(O94=1,Q94=1),"Exonération après durée de détention","Plus-value imposable")))</f>
        <v/>
      </c>
    </row>
    <row r="95">
      <c r="A95" s="4" t="n"/>
      <c r="B95" s="5" t="n"/>
      <c r="C95" s="5" t="n"/>
      <c r="D95" s="36" t="n"/>
      <c r="E95" s="36" t="n"/>
      <c r="F95" s="37" t="n"/>
      <c r="G95" s="37" t="n"/>
      <c r="H95" s="37" t="n"/>
      <c r="I95" s="37" t="n"/>
      <c r="J95" s="37" t="n"/>
      <c r="K95" s="40">
        <f>IF(OR(F95="",H95="",I95=""),"",F95+H95+I95)</f>
        <v/>
      </c>
      <c r="L95" s="40">
        <f>IF(OR(G95="",J95=""),"",G95-J95)</f>
        <v/>
      </c>
      <c r="M95" s="40">
        <f>IF(OR(K95="",L95=""),"",MAX(0,L95-K95))</f>
        <v/>
      </c>
      <c r="N95" s="13">
        <f>IF(OR(D95="",E95=""),"",IFERROR(DATEDIF(D95,E95,"Y"),0))</f>
        <v/>
      </c>
      <c r="O95" s="41">
        <f>IF(N95="","",IF(N95&lt;=5,0,IF(N95&lt;=21,(N95-5)*0.06,IF(N95=22,1,1))))</f>
        <v/>
      </c>
      <c r="P95" s="40">
        <f>IF(M95="","",M95*(1-O95))</f>
        <v/>
      </c>
      <c r="Q95" s="41">
        <f>IF(N95="","",IF(N95&lt;=5,0,IF(N95&lt;=21,(N95-5)*0.0165,IF(N95=22,0.28,IF(N95&gt;=30,1,0.28+(N95-22)*0.09)))))</f>
        <v/>
      </c>
      <c r="R95" s="40">
        <f>IF(M95="","",M95*(1-Q95))</f>
        <v/>
      </c>
      <c r="S95" s="40">
        <f>IF(P95="","",P95*0.19)</f>
        <v/>
      </c>
      <c r="T95" s="40">
        <f>IF(R95="","",R95*0.172)</f>
        <v/>
      </c>
      <c r="U95" s="40">
        <f>IF(P95="","",IF(P95&lt;=50000,0,IF(P95&lt;=60000,P95*0.02-(60000-P95)*0.05,IF(P95&lt;=100000,P95*0.02,IF(P95&lt;=110000,P95*0.03-(110000-P95)*0.1,IF(P95&lt;=150000,P95*0.03,IF(P95&lt;=160000,P95*0.04-(160000-P95)*0.15,IF(P95&lt;=200000,P95*0.04,IF(P95&lt;=210000,P95*0.05-(210000-P95)*0.2,IF(P95&lt;=250000,P95*0.05,IF(P95&lt;=260000,P95*0.06-(260000-P95)*0.25,P95*0.06))))))))))</f>
        <v/>
      </c>
      <c r="V95" s="40">
        <f>IF(OR(S95="",T95="",U95=""),"",S95+T95+U95)</f>
        <v/>
      </c>
      <c r="W95" s="40">
        <f>IF(OR(M95="",V95=""),"",M95-V95)</f>
        <v/>
      </c>
      <c r="X95" s="15">
        <f>IF(M95="","",IF(M95=0,"Pas de plus-value",IF(AND(O95=1,Q95=1),"Exonération après durée de détention","Plus-value imposable")))</f>
        <v/>
      </c>
    </row>
    <row r="96">
      <c r="A96" s="4" t="n"/>
      <c r="B96" s="5" t="n"/>
      <c r="C96" s="5" t="n"/>
      <c r="D96" s="36" t="n"/>
      <c r="E96" s="36" t="n"/>
      <c r="F96" s="37" t="n"/>
      <c r="G96" s="37" t="n"/>
      <c r="H96" s="37" t="n"/>
      <c r="I96" s="37" t="n"/>
      <c r="J96" s="37" t="n"/>
      <c r="K96" s="38">
        <f>IF(OR(F96="",H96="",I96=""),"",F96+H96+I96)</f>
        <v/>
      </c>
      <c r="L96" s="38">
        <f>IF(OR(G96="",J96=""),"",G96-J96)</f>
        <v/>
      </c>
      <c r="M96" s="38">
        <f>IF(OR(K96="",L96=""),"",MAX(0,L96-K96))</f>
        <v/>
      </c>
      <c r="N96" s="9">
        <f>IF(OR(D96="",E96=""),"",IFERROR(DATEDIF(D96,E96,"Y"),0))</f>
        <v/>
      </c>
      <c r="O96" s="39">
        <f>IF(N96="","",IF(N96&lt;=5,0,IF(N96&lt;=21,(N96-5)*0.06,IF(N96=22,1,1))))</f>
        <v/>
      </c>
      <c r="P96" s="38">
        <f>IF(M96="","",M96*(1-O96))</f>
        <v/>
      </c>
      <c r="Q96" s="39">
        <f>IF(N96="","",IF(N96&lt;=5,0,IF(N96&lt;=21,(N96-5)*0.0165,IF(N96=22,0.28,IF(N96&gt;=30,1,0.28+(N96-22)*0.09)))))</f>
        <v/>
      </c>
      <c r="R96" s="38">
        <f>IF(M96="","",M96*(1-Q96))</f>
        <v/>
      </c>
      <c r="S96" s="38">
        <f>IF(P96="","",P96*0.19)</f>
        <v/>
      </c>
      <c r="T96" s="38">
        <f>IF(R96="","",R96*0.172)</f>
        <v/>
      </c>
      <c r="U96" s="38">
        <f>IF(P96="","",IF(P96&lt;=50000,0,IF(P96&lt;=60000,P96*0.02-(60000-P96)*0.05,IF(P96&lt;=100000,P96*0.02,IF(P96&lt;=110000,P96*0.03-(110000-P96)*0.1,IF(P96&lt;=150000,P96*0.03,IF(P96&lt;=160000,P96*0.04-(160000-P96)*0.15,IF(P96&lt;=200000,P96*0.04,IF(P96&lt;=210000,P96*0.05-(210000-P96)*0.2,IF(P96&lt;=250000,P96*0.05,IF(P96&lt;=260000,P96*0.06-(260000-P96)*0.25,P96*0.06))))))))))</f>
        <v/>
      </c>
      <c r="V96" s="38">
        <f>IF(OR(S96="",T96="",U96=""),"",S96+T96+U96)</f>
        <v/>
      </c>
      <c r="W96" s="38">
        <f>IF(OR(M96="",V96=""),"",M96-V96)</f>
        <v/>
      </c>
      <c r="X96" s="11">
        <f>IF(M96="","",IF(M96=0,"Pas de plus-value",IF(AND(O96=1,Q96=1),"Exonération après durée de détention","Plus-value imposable")))</f>
        <v/>
      </c>
    </row>
    <row r="97">
      <c r="A97" s="4" t="n"/>
      <c r="B97" s="5" t="n"/>
      <c r="C97" s="5" t="n"/>
      <c r="D97" s="36" t="n"/>
      <c r="E97" s="36" t="n"/>
      <c r="F97" s="37" t="n"/>
      <c r="G97" s="37" t="n"/>
      <c r="H97" s="37" t="n"/>
      <c r="I97" s="37" t="n"/>
      <c r="J97" s="37" t="n"/>
      <c r="K97" s="40">
        <f>IF(OR(F97="",H97="",I97=""),"",F97+H97+I97)</f>
        <v/>
      </c>
      <c r="L97" s="40">
        <f>IF(OR(G97="",J97=""),"",G97-J97)</f>
        <v/>
      </c>
      <c r="M97" s="40">
        <f>IF(OR(K97="",L97=""),"",MAX(0,L97-K97))</f>
        <v/>
      </c>
      <c r="N97" s="13">
        <f>IF(OR(D97="",E97=""),"",IFERROR(DATEDIF(D97,E97,"Y"),0))</f>
        <v/>
      </c>
      <c r="O97" s="41">
        <f>IF(N97="","",IF(N97&lt;=5,0,IF(N97&lt;=21,(N97-5)*0.06,IF(N97=22,1,1))))</f>
        <v/>
      </c>
      <c r="P97" s="40">
        <f>IF(M97="","",M97*(1-O97))</f>
        <v/>
      </c>
      <c r="Q97" s="41">
        <f>IF(N97="","",IF(N97&lt;=5,0,IF(N97&lt;=21,(N97-5)*0.0165,IF(N97=22,0.28,IF(N97&gt;=30,1,0.28+(N97-22)*0.09)))))</f>
        <v/>
      </c>
      <c r="R97" s="40">
        <f>IF(M97="","",M97*(1-Q97))</f>
        <v/>
      </c>
      <c r="S97" s="40">
        <f>IF(P97="","",P97*0.19)</f>
        <v/>
      </c>
      <c r="T97" s="40">
        <f>IF(R97="","",R97*0.172)</f>
        <v/>
      </c>
      <c r="U97" s="40">
        <f>IF(P97="","",IF(P97&lt;=50000,0,IF(P97&lt;=60000,P97*0.02-(60000-P97)*0.05,IF(P97&lt;=100000,P97*0.02,IF(P97&lt;=110000,P97*0.03-(110000-P97)*0.1,IF(P97&lt;=150000,P97*0.03,IF(P97&lt;=160000,P97*0.04-(160000-P97)*0.15,IF(P97&lt;=200000,P97*0.04,IF(P97&lt;=210000,P97*0.05-(210000-P97)*0.2,IF(P97&lt;=250000,P97*0.05,IF(P97&lt;=260000,P97*0.06-(260000-P97)*0.25,P97*0.06))))))))))</f>
        <v/>
      </c>
      <c r="V97" s="40">
        <f>IF(OR(S97="",T97="",U97=""),"",S97+T97+U97)</f>
        <v/>
      </c>
      <c r="W97" s="40">
        <f>IF(OR(M97="",V97=""),"",M97-V97)</f>
        <v/>
      </c>
      <c r="X97" s="15">
        <f>IF(M97="","",IF(M97=0,"Pas de plus-value",IF(AND(O97=1,Q97=1),"Exonération après durée de détention","Plus-value imposable")))</f>
        <v/>
      </c>
    </row>
    <row r="98">
      <c r="A98" s="4" t="n"/>
      <c r="B98" s="5" t="n"/>
      <c r="C98" s="5" t="n"/>
      <c r="D98" s="36" t="n"/>
      <c r="E98" s="36" t="n"/>
      <c r="F98" s="37" t="n"/>
      <c r="G98" s="37" t="n"/>
      <c r="H98" s="37" t="n"/>
      <c r="I98" s="37" t="n"/>
      <c r="J98" s="37" t="n"/>
      <c r="K98" s="38">
        <f>IF(OR(F98="",H98="",I98=""),"",F98+H98+I98)</f>
        <v/>
      </c>
      <c r="L98" s="38">
        <f>IF(OR(G98="",J98=""),"",G98-J98)</f>
        <v/>
      </c>
      <c r="M98" s="38">
        <f>IF(OR(K98="",L98=""),"",MAX(0,L98-K98))</f>
        <v/>
      </c>
      <c r="N98" s="9">
        <f>IF(OR(D98="",E98=""),"",IFERROR(DATEDIF(D98,E98,"Y"),0))</f>
        <v/>
      </c>
      <c r="O98" s="39">
        <f>IF(N98="","",IF(N98&lt;=5,0,IF(N98&lt;=21,(N98-5)*0.06,IF(N98=22,1,1))))</f>
        <v/>
      </c>
      <c r="P98" s="38">
        <f>IF(M98="","",M98*(1-O98))</f>
        <v/>
      </c>
      <c r="Q98" s="39">
        <f>IF(N98="","",IF(N98&lt;=5,0,IF(N98&lt;=21,(N98-5)*0.0165,IF(N98=22,0.28,IF(N98&gt;=30,1,0.28+(N98-22)*0.09)))))</f>
        <v/>
      </c>
      <c r="R98" s="38">
        <f>IF(M98="","",M98*(1-Q98))</f>
        <v/>
      </c>
      <c r="S98" s="38">
        <f>IF(P98="","",P98*0.19)</f>
        <v/>
      </c>
      <c r="T98" s="38">
        <f>IF(R98="","",R98*0.172)</f>
        <v/>
      </c>
      <c r="U98" s="38">
        <f>IF(P98="","",IF(P98&lt;=50000,0,IF(P98&lt;=60000,P98*0.02-(60000-P98)*0.05,IF(P98&lt;=100000,P98*0.02,IF(P98&lt;=110000,P98*0.03-(110000-P98)*0.1,IF(P98&lt;=150000,P98*0.03,IF(P98&lt;=160000,P98*0.04-(160000-P98)*0.15,IF(P98&lt;=200000,P98*0.04,IF(P98&lt;=210000,P98*0.05-(210000-P98)*0.2,IF(P98&lt;=250000,P98*0.05,IF(P98&lt;=260000,P98*0.06-(260000-P98)*0.25,P98*0.06))))))))))</f>
        <v/>
      </c>
      <c r="V98" s="38">
        <f>IF(OR(S98="",T98="",U98=""),"",S98+T98+U98)</f>
        <v/>
      </c>
      <c r="W98" s="38">
        <f>IF(OR(M98="",V98=""),"",M98-V98)</f>
        <v/>
      </c>
      <c r="X98" s="11">
        <f>IF(M98="","",IF(M98=0,"Pas de plus-value",IF(AND(O98=1,Q98=1),"Exonération après durée de détention","Plus-value imposable")))</f>
        <v/>
      </c>
    </row>
    <row r="99">
      <c r="A99" s="4" t="n"/>
      <c r="B99" s="5" t="n"/>
      <c r="C99" s="5" t="n"/>
      <c r="D99" s="36" t="n"/>
      <c r="E99" s="36" t="n"/>
      <c r="F99" s="37" t="n"/>
      <c r="G99" s="37" t="n"/>
      <c r="H99" s="37" t="n"/>
      <c r="I99" s="37" t="n"/>
      <c r="J99" s="37" t="n"/>
      <c r="K99" s="40">
        <f>IF(OR(F99="",H99="",I99=""),"",F99+H99+I99)</f>
        <v/>
      </c>
      <c r="L99" s="40">
        <f>IF(OR(G99="",J99=""),"",G99-J99)</f>
        <v/>
      </c>
      <c r="M99" s="40">
        <f>IF(OR(K99="",L99=""),"",MAX(0,L99-K99))</f>
        <v/>
      </c>
      <c r="N99" s="13">
        <f>IF(OR(D99="",E99=""),"",IFERROR(DATEDIF(D99,E99,"Y"),0))</f>
        <v/>
      </c>
      <c r="O99" s="41">
        <f>IF(N99="","",IF(N99&lt;=5,0,IF(N99&lt;=21,(N99-5)*0.06,IF(N99=22,1,1))))</f>
        <v/>
      </c>
      <c r="P99" s="40">
        <f>IF(M99="","",M99*(1-O99))</f>
        <v/>
      </c>
      <c r="Q99" s="41">
        <f>IF(N99="","",IF(N99&lt;=5,0,IF(N99&lt;=21,(N99-5)*0.0165,IF(N99=22,0.28,IF(N99&gt;=30,1,0.28+(N99-22)*0.09)))))</f>
        <v/>
      </c>
      <c r="R99" s="40">
        <f>IF(M99="","",M99*(1-Q99))</f>
        <v/>
      </c>
      <c r="S99" s="40">
        <f>IF(P99="","",P99*0.19)</f>
        <v/>
      </c>
      <c r="T99" s="40">
        <f>IF(R99="","",R99*0.172)</f>
        <v/>
      </c>
      <c r="U99" s="40">
        <f>IF(P99="","",IF(P99&lt;=50000,0,IF(P99&lt;=60000,P99*0.02-(60000-P99)*0.05,IF(P99&lt;=100000,P99*0.02,IF(P99&lt;=110000,P99*0.03-(110000-P99)*0.1,IF(P99&lt;=150000,P99*0.03,IF(P99&lt;=160000,P99*0.04-(160000-P99)*0.15,IF(P99&lt;=200000,P99*0.04,IF(P99&lt;=210000,P99*0.05-(210000-P99)*0.2,IF(P99&lt;=250000,P99*0.05,IF(P99&lt;=260000,P99*0.06-(260000-P99)*0.25,P99*0.06))))))))))</f>
        <v/>
      </c>
      <c r="V99" s="40">
        <f>IF(OR(S99="",T99="",U99=""),"",S99+T99+U99)</f>
        <v/>
      </c>
      <c r="W99" s="40">
        <f>IF(OR(M99="",V99=""),"",M99-V99)</f>
        <v/>
      </c>
      <c r="X99" s="15">
        <f>IF(M99="","",IF(M99=0,"Pas de plus-value",IF(AND(O99=1,Q99=1),"Exonération après durée de détention","Plus-value imposable")))</f>
        <v/>
      </c>
    </row>
    <row r="100">
      <c r="A100" s="4" t="n"/>
      <c r="B100" s="5" t="n"/>
      <c r="C100" s="5" t="n"/>
      <c r="D100" s="36" t="n"/>
      <c r="E100" s="36" t="n"/>
      <c r="F100" s="37" t="n"/>
      <c r="G100" s="37" t="n"/>
      <c r="H100" s="37" t="n"/>
      <c r="I100" s="37" t="n"/>
      <c r="J100" s="37" t="n"/>
      <c r="K100" s="38">
        <f>IF(OR(F100="",H100="",I100=""),"",F100+H100+I100)</f>
        <v/>
      </c>
      <c r="L100" s="38">
        <f>IF(OR(G100="",J100=""),"",G100-J100)</f>
        <v/>
      </c>
      <c r="M100" s="38">
        <f>IF(OR(K100="",L100=""),"",MAX(0,L100-K100))</f>
        <v/>
      </c>
      <c r="N100" s="9">
        <f>IF(OR(D100="",E100=""),"",IFERROR(DATEDIF(D100,E100,"Y"),0))</f>
        <v/>
      </c>
      <c r="O100" s="39">
        <f>IF(N100="","",IF(N100&lt;=5,0,IF(N100&lt;=21,(N100-5)*0.06,IF(N100=22,1,1))))</f>
        <v/>
      </c>
      <c r="P100" s="38">
        <f>IF(M100="","",M100*(1-O100))</f>
        <v/>
      </c>
      <c r="Q100" s="39">
        <f>IF(N100="","",IF(N100&lt;=5,0,IF(N100&lt;=21,(N100-5)*0.0165,IF(N100=22,0.28,IF(N100&gt;=30,1,0.28+(N100-22)*0.09)))))</f>
        <v/>
      </c>
      <c r="R100" s="38">
        <f>IF(M100="","",M100*(1-Q100))</f>
        <v/>
      </c>
      <c r="S100" s="38">
        <f>IF(P100="","",P100*0.19)</f>
        <v/>
      </c>
      <c r="T100" s="38">
        <f>IF(R100="","",R100*0.172)</f>
        <v/>
      </c>
      <c r="U100" s="38">
        <f>IF(P100="","",IF(P100&lt;=50000,0,IF(P100&lt;=60000,P100*0.02-(60000-P100)*0.05,IF(P100&lt;=100000,P100*0.02,IF(P100&lt;=110000,P100*0.03-(110000-P100)*0.1,IF(P100&lt;=150000,P100*0.03,IF(P100&lt;=160000,P100*0.04-(160000-P100)*0.15,IF(P100&lt;=200000,P100*0.04,IF(P100&lt;=210000,P100*0.05-(210000-P100)*0.2,IF(P100&lt;=250000,P100*0.05,IF(P100&lt;=260000,P100*0.06-(260000-P100)*0.25,P100*0.06))))))))))</f>
        <v/>
      </c>
      <c r="V100" s="38">
        <f>IF(OR(S100="",T100="",U100=""),"",S100+T100+U100)</f>
        <v/>
      </c>
      <c r="W100" s="38">
        <f>IF(OR(M100="",V100=""),"",M100-V100)</f>
        <v/>
      </c>
      <c r="X100" s="11">
        <f>IF(M100="","",IF(M100=0,"Pas de plus-value",IF(AND(O100=1,Q100=1),"Exonération après durée de détention","Plus-value imposable")))</f>
        <v/>
      </c>
    </row>
    <row r="101">
      <c r="A101" s="4" t="n"/>
      <c r="B101" s="5" t="n"/>
      <c r="C101" s="5" t="n"/>
      <c r="D101" s="36" t="n"/>
      <c r="E101" s="36" t="n"/>
      <c r="F101" s="37" t="n"/>
      <c r="G101" s="37" t="n"/>
      <c r="H101" s="37" t="n"/>
      <c r="I101" s="37" t="n"/>
      <c r="J101" s="37" t="n"/>
      <c r="K101" s="40">
        <f>IF(OR(F101="",H101="",I101=""),"",F101+H101+I101)</f>
        <v/>
      </c>
      <c r="L101" s="40">
        <f>IF(OR(G101="",J101=""),"",G101-J101)</f>
        <v/>
      </c>
      <c r="M101" s="40">
        <f>IF(OR(K101="",L101=""),"",MAX(0,L101-K101))</f>
        <v/>
      </c>
      <c r="N101" s="13">
        <f>IF(OR(D101="",E101=""),"",IFERROR(DATEDIF(D101,E101,"Y"),0))</f>
        <v/>
      </c>
      <c r="O101" s="41">
        <f>IF(N101="","",IF(N101&lt;=5,0,IF(N101&lt;=21,(N101-5)*0.06,IF(N101=22,1,1))))</f>
        <v/>
      </c>
      <c r="P101" s="40">
        <f>IF(M101="","",M101*(1-O101))</f>
        <v/>
      </c>
      <c r="Q101" s="41">
        <f>IF(N101="","",IF(N101&lt;=5,0,IF(N101&lt;=21,(N101-5)*0.0165,IF(N101=22,0.28,IF(N101&gt;=30,1,0.28+(N101-22)*0.09)))))</f>
        <v/>
      </c>
      <c r="R101" s="40">
        <f>IF(M101="","",M101*(1-Q101))</f>
        <v/>
      </c>
      <c r="S101" s="40">
        <f>IF(P101="","",P101*0.19)</f>
        <v/>
      </c>
      <c r="T101" s="40">
        <f>IF(R101="","",R101*0.172)</f>
        <v/>
      </c>
      <c r="U101" s="40">
        <f>IF(P101="","",IF(P101&lt;=50000,0,IF(P101&lt;=60000,P101*0.02-(60000-P101)*0.05,IF(P101&lt;=100000,P101*0.02,IF(P101&lt;=110000,P101*0.03-(110000-P101)*0.1,IF(P101&lt;=150000,P101*0.03,IF(P101&lt;=160000,P101*0.04-(160000-P101)*0.15,IF(P101&lt;=200000,P101*0.04,IF(P101&lt;=210000,P101*0.05-(210000-P101)*0.2,IF(P101&lt;=250000,P101*0.05,IF(P101&lt;=260000,P101*0.06-(260000-P101)*0.25,P101*0.06))))))))))</f>
        <v/>
      </c>
      <c r="V101" s="40">
        <f>IF(OR(S101="",T101="",U101=""),"",S101+T101+U101)</f>
        <v/>
      </c>
      <c r="W101" s="40">
        <f>IF(OR(M101="",V101=""),"",M101-V101)</f>
        <v/>
      </c>
      <c r="X101" s="15">
        <f>IF(M101="","",IF(M101=0,"Pas de plus-value",IF(AND(O101=1,Q101=1),"Exonération après durée de détention","Plus-value imposable")))</f>
        <v/>
      </c>
    </row>
    <row r="102">
      <c r="A102" s="4" t="n"/>
      <c r="B102" s="5" t="n"/>
      <c r="C102" s="5" t="n"/>
      <c r="D102" s="36" t="n"/>
      <c r="E102" s="36" t="n"/>
      <c r="F102" s="37" t="n"/>
      <c r="G102" s="37" t="n"/>
      <c r="H102" s="37" t="n"/>
      <c r="I102" s="37" t="n"/>
      <c r="J102" s="37" t="n"/>
      <c r="K102" s="38">
        <f>IF(OR(F102="",H102="",I102=""),"",F102+H102+I102)</f>
        <v/>
      </c>
      <c r="L102" s="38">
        <f>IF(OR(G102="",J102=""),"",G102-J102)</f>
        <v/>
      </c>
      <c r="M102" s="38">
        <f>IF(OR(K102="",L102=""),"",MAX(0,L102-K102))</f>
        <v/>
      </c>
      <c r="N102" s="9">
        <f>IF(OR(D102="",E102=""),"",IFERROR(DATEDIF(D102,E102,"Y"),0))</f>
        <v/>
      </c>
      <c r="O102" s="39">
        <f>IF(N102="","",IF(N102&lt;=5,0,IF(N102&lt;=21,(N102-5)*0.06,IF(N102=22,1,1))))</f>
        <v/>
      </c>
      <c r="P102" s="38">
        <f>IF(M102="","",M102*(1-O102))</f>
        <v/>
      </c>
      <c r="Q102" s="39">
        <f>IF(N102="","",IF(N102&lt;=5,0,IF(N102&lt;=21,(N102-5)*0.0165,IF(N102=22,0.28,IF(N102&gt;=30,1,0.28+(N102-22)*0.09)))))</f>
        <v/>
      </c>
      <c r="R102" s="38">
        <f>IF(M102="","",M102*(1-Q102))</f>
        <v/>
      </c>
      <c r="S102" s="38">
        <f>IF(P102="","",P102*0.19)</f>
        <v/>
      </c>
      <c r="T102" s="38">
        <f>IF(R102="","",R102*0.172)</f>
        <v/>
      </c>
      <c r="U102" s="38">
        <f>IF(P102="","",IF(P102&lt;=50000,0,IF(P102&lt;=60000,P102*0.02-(60000-P102)*0.05,IF(P102&lt;=100000,P102*0.02,IF(P102&lt;=110000,P102*0.03-(110000-P102)*0.1,IF(P102&lt;=150000,P102*0.03,IF(P102&lt;=160000,P102*0.04-(160000-P102)*0.15,IF(P102&lt;=200000,P102*0.04,IF(P102&lt;=210000,P102*0.05-(210000-P102)*0.2,IF(P102&lt;=250000,P102*0.05,IF(P102&lt;=260000,P102*0.06-(260000-P102)*0.25,P102*0.06))))))))))</f>
        <v/>
      </c>
      <c r="V102" s="38">
        <f>IF(OR(S102="",T102="",U102=""),"",S102+T102+U102)</f>
        <v/>
      </c>
      <c r="W102" s="38">
        <f>IF(OR(M102="",V102=""),"",M102-V102)</f>
        <v/>
      </c>
      <c r="X102" s="11">
        <f>IF(M102="","",IF(M102=0,"Pas de plus-value",IF(AND(O102=1,Q102=1),"Exonération après durée de détention","Plus-value imposable")))</f>
        <v/>
      </c>
    </row>
    <row r="103">
      <c r="A103" s="4" t="n"/>
      <c r="B103" s="5" t="n"/>
      <c r="C103" s="5" t="n"/>
      <c r="D103" s="36" t="n"/>
      <c r="E103" s="36" t="n"/>
      <c r="F103" s="37" t="n"/>
      <c r="G103" s="37" t="n"/>
      <c r="H103" s="37" t="n"/>
      <c r="I103" s="37" t="n"/>
      <c r="J103" s="37" t="n"/>
      <c r="K103" s="40">
        <f>IF(OR(F103="",H103="",I103=""),"",F103+H103+I103)</f>
        <v/>
      </c>
      <c r="L103" s="40">
        <f>IF(OR(G103="",J103=""),"",G103-J103)</f>
        <v/>
      </c>
      <c r="M103" s="40">
        <f>IF(OR(K103="",L103=""),"",MAX(0,L103-K103))</f>
        <v/>
      </c>
      <c r="N103" s="13">
        <f>IF(OR(D103="",E103=""),"",IFERROR(DATEDIF(D103,E103,"Y"),0))</f>
        <v/>
      </c>
      <c r="O103" s="41">
        <f>IF(N103="","",IF(N103&lt;=5,0,IF(N103&lt;=21,(N103-5)*0.06,IF(N103=22,1,1))))</f>
        <v/>
      </c>
      <c r="P103" s="40">
        <f>IF(M103="","",M103*(1-O103))</f>
        <v/>
      </c>
      <c r="Q103" s="41">
        <f>IF(N103="","",IF(N103&lt;=5,0,IF(N103&lt;=21,(N103-5)*0.0165,IF(N103=22,0.28,IF(N103&gt;=30,1,0.28+(N103-22)*0.09)))))</f>
        <v/>
      </c>
      <c r="R103" s="40">
        <f>IF(M103="","",M103*(1-Q103))</f>
        <v/>
      </c>
      <c r="S103" s="40">
        <f>IF(P103="","",P103*0.19)</f>
        <v/>
      </c>
      <c r="T103" s="40">
        <f>IF(R103="","",R103*0.172)</f>
        <v/>
      </c>
      <c r="U103" s="40">
        <f>IF(P103="","",IF(P103&lt;=50000,0,IF(P103&lt;=60000,P103*0.02-(60000-P103)*0.05,IF(P103&lt;=100000,P103*0.02,IF(P103&lt;=110000,P103*0.03-(110000-P103)*0.1,IF(P103&lt;=150000,P103*0.03,IF(P103&lt;=160000,P103*0.04-(160000-P103)*0.15,IF(P103&lt;=200000,P103*0.04,IF(P103&lt;=210000,P103*0.05-(210000-P103)*0.2,IF(P103&lt;=250000,P103*0.05,IF(P103&lt;=260000,P103*0.06-(260000-P103)*0.25,P103*0.06))))))))))</f>
        <v/>
      </c>
      <c r="V103" s="40">
        <f>IF(OR(S103="",T103="",U103=""),"",S103+T103+U103)</f>
        <v/>
      </c>
      <c r="W103" s="40">
        <f>IF(OR(M103="",V103=""),"",M103-V103)</f>
        <v/>
      </c>
      <c r="X103" s="15">
        <f>IF(M103="","",IF(M103=0,"Pas de plus-value",IF(AND(O103=1,Q103=1),"Exonération après durée de détention","Plus-value imposable")))</f>
        <v/>
      </c>
    </row>
    <row r="104">
      <c r="A104" s="4" t="n"/>
      <c r="B104" s="5" t="n"/>
      <c r="C104" s="5" t="n"/>
      <c r="D104" s="36" t="n"/>
      <c r="E104" s="36" t="n"/>
      <c r="F104" s="37" t="n"/>
      <c r="G104" s="37" t="n"/>
      <c r="H104" s="37" t="n"/>
      <c r="I104" s="37" t="n"/>
      <c r="J104" s="37" t="n"/>
      <c r="K104" s="38">
        <f>IF(OR(F104="",H104="",I104=""),"",F104+H104+I104)</f>
        <v/>
      </c>
      <c r="L104" s="38">
        <f>IF(OR(G104="",J104=""),"",G104-J104)</f>
        <v/>
      </c>
      <c r="M104" s="38">
        <f>IF(OR(K104="",L104=""),"",MAX(0,L104-K104))</f>
        <v/>
      </c>
      <c r="N104" s="9">
        <f>IF(OR(D104="",E104=""),"",IFERROR(DATEDIF(D104,E104,"Y"),0))</f>
        <v/>
      </c>
      <c r="O104" s="39">
        <f>IF(N104="","",IF(N104&lt;=5,0,IF(N104&lt;=21,(N104-5)*0.06,IF(N104=22,1,1))))</f>
        <v/>
      </c>
      <c r="P104" s="38">
        <f>IF(M104="","",M104*(1-O104))</f>
        <v/>
      </c>
      <c r="Q104" s="39">
        <f>IF(N104="","",IF(N104&lt;=5,0,IF(N104&lt;=21,(N104-5)*0.0165,IF(N104=22,0.28,IF(N104&gt;=30,1,0.28+(N104-22)*0.09)))))</f>
        <v/>
      </c>
      <c r="R104" s="38">
        <f>IF(M104="","",M104*(1-Q104))</f>
        <v/>
      </c>
      <c r="S104" s="38">
        <f>IF(P104="","",P104*0.19)</f>
        <v/>
      </c>
      <c r="T104" s="38">
        <f>IF(R104="","",R104*0.172)</f>
        <v/>
      </c>
      <c r="U104" s="38">
        <f>IF(P104="","",IF(P104&lt;=50000,0,IF(P104&lt;=60000,P104*0.02-(60000-P104)*0.05,IF(P104&lt;=100000,P104*0.02,IF(P104&lt;=110000,P104*0.03-(110000-P104)*0.1,IF(P104&lt;=150000,P104*0.03,IF(P104&lt;=160000,P104*0.04-(160000-P104)*0.15,IF(P104&lt;=200000,P104*0.04,IF(P104&lt;=210000,P104*0.05-(210000-P104)*0.2,IF(P104&lt;=250000,P104*0.05,IF(P104&lt;=260000,P104*0.06-(260000-P104)*0.25,P104*0.06))))))))))</f>
        <v/>
      </c>
      <c r="V104" s="38">
        <f>IF(OR(S104="",T104="",U104=""),"",S104+T104+U104)</f>
        <v/>
      </c>
      <c r="W104" s="38">
        <f>IF(OR(M104="",V104=""),"",M104-V104)</f>
        <v/>
      </c>
      <c r="X104" s="11">
        <f>IF(M104="","",IF(M104=0,"Pas de plus-value",IF(AND(O104=1,Q104=1),"Exonération après durée de détention","Plus-value imposable")))</f>
        <v/>
      </c>
    </row>
    <row r="105">
      <c r="A105" s="4" t="n"/>
      <c r="B105" s="5" t="n"/>
      <c r="C105" s="5" t="n"/>
      <c r="D105" s="36" t="n"/>
      <c r="E105" s="36" t="n"/>
      <c r="F105" s="37" t="n"/>
      <c r="G105" s="37" t="n"/>
      <c r="H105" s="37" t="n"/>
      <c r="I105" s="37" t="n"/>
      <c r="J105" s="37" t="n"/>
      <c r="K105" s="40">
        <f>IF(OR(F105="",H105="",I105=""),"",F105+H105+I105)</f>
        <v/>
      </c>
      <c r="L105" s="40">
        <f>IF(OR(G105="",J105=""),"",G105-J105)</f>
        <v/>
      </c>
      <c r="M105" s="40">
        <f>IF(OR(K105="",L105=""),"",MAX(0,L105-K105))</f>
        <v/>
      </c>
      <c r="N105" s="13">
        <f>IF(OR(D105="",E105=""),"",IFERROR(DATEDIF(D105,E105,"Y"),0))</f>
        <v/>
      </c>
      <c r="O105" s="41">
        <f>IF(N105="","",IF(N105&lt;=5,0,IF(N105&lt;=21,(N105-5)*0.06,IF(N105=22,1,1))))</f>
        <v/>
      </c>
      <c r="P105" s="40">
        <f>IF(M105="","",M105*(1-O105))</f>
        <v/>
      </c>
      <c r="Q105" s="41">
        <f>IF(N105="","",IF(N105&lt;=5,0,IF(N105&lt;=21,(N105-5)*0.0165,IF(N105=22,0.28,IF(N105&gt;=30,1,0.28+(N105-22)*0.09)))))</f>
        <v/>
      </c>
      <c r="R105" s="40">
        <f>IF(M105="","",M105*(1-Q105))</f>
        <v/>
      </c>
      <c r="S105" s="40">
        <f>IF(P105="","",P105*0.19)</f>
        <v/>
      </c>
      <c r="T105" s="40">
        <f>IF(R105="","",R105*0.172)</f>
        <v/>
      </c>
      <c r="U105" s="40">
        <f>IF(P105="","",IF(P105&lt;=50000,0,IF(P105&lt;=60000,P105*0.02-(60000-P105)*0.05,IF(P105&lt;=100000,P105*0.02,IF(P105&lt;=110000,P105*0.03-(110000-P105)*0.1,IF(P105&lt;=150000,P105*0.03,IF(P105&lt;=160000,P105*0.04-(160000-P105)*0.15,IF(P105&lt;=200000,P105*0.04,IF(P105&lt;=210000,P105*0.05-(210000-P105)*0.2,IF(P105&lt;=250000,P105*0.05,IF(P105&lt;=260000,P105*0.06-(260000-P105)*0.25,P105*0.06))))))))))</f>
        <v/>
      </c>
      <c r="V105" s="40">
        <f>IF(OR(S105="",T105="",U105=""),"",S105+T105+U105)</f>
        <v/>
      </c>
      <c r="W105" s="40">
        <f>IF(OR(M105="",V105=""),"",M105-V105)</f>
        <v/>
      </c>
      <c r="X105" s="15">
        <f>IF(M105="","",IF(M105=0,"Pas de plus-value",IF(AND(O105=1,Q105=1),"Exonération après durée de détention","Plus-value imposable")))</f>
        <v/>
      </c>
    </row>
    <row r="106"/>
    <row r="107">
      <c r="M107" s="16" t="inlineStr">
        <is>
          <t>Plus-value brute totale</t>
        </is>
      </c>
      <c r="V107" s="16" t="inlineStr">
        <is>
          <t>Fiscalité totale moyenne</t>
        </is>
      </c>
      <c r="X107" s="16" t="inlineStr">
        <is>
          <t>Nombre de plus-values imposables</t>
        </is>
      </c>
    </row>
    <row r="108">
      <c r="M108" s="42">
        <f>SUM(M6:M105)</f>
        <v/>
      </c>
      <c r="V108" s="42">
        <f>IFERROR(AVERAGE(V6:V105),0)</f>
        <v/>
      </c>
      <c r="X108" s="18">
        <f>COUNTIF(X6:X105,"Plus-value imposable")</f>
        <v/>
      </c>
    </row>
  </sheetData>
  <autoFilter ref="A5:X105"/>
  <mergeCells count="3">
    <mergeCell ref="A1:X1"/>
    <mergeCell ref="A2:X2"/>
    <mergeCell ref="A3:X3"/>
  </mergeCells>
  <conditionalFormatting sqref="M6:M105">
    <cfRule type="expression" priority="1" dxfId="0">
      <formula>M6&gt;0</formula>
    </cfRule>
  </conditionalFormatting>
  <conditionalFormatting sqref="W6:W105">
    <cfRule type="expression" priority="2" dxfId="0">
      <formula>W6&gt;0</formula>
    </cfRule>
  </conditionalFormatting>
  <conditionalFormatting sqref="X6:X105">
    <cfRule type="expression" priority="3" dxfId="1">
      <formula>X6="Pas de plus-value"</formula>
    </cfRule>
  </conditionalFormatting>
  <dataValidations count="2">
    <dataValidation sqref="D6:E105" showErrorMessage="1" showInputMessage="1" allowBlank="1" errorTitle="Date non valide" error="Veuillez saisir une date valide." promptTitle="Date à saisir" prompt="Saisir une date valide au format JJ/MM/AAAA." type="date" operator="between">
      <formula1>1</formula1>
      <formula2>2958465</formula2>
    </dataValidation>
    <dataValidation sqref="F6:J105" showErrorMessage="1" showInputMessage="1" allowBlank="1" errorTitle="Montant non valide" error="Veuillez saisir un montant positif ou nul." promptTitle="Montant à saisir" prompt="Saisir un montant positif ou nul." type="decimal" operator="greaterThanOrEqual">
      <formula1>0</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T29"/>
  <sheetViews>
    <sheetView workbookViewId="0">
      <pane ySplit="3" topLeftCell="A4" activePane="bottomLeft" state="frozen"/>
      <selection pane="bottomLeft" activeCell="A1" sqref="A1"/>
    </sheetView>
  </sheetViews>
  <sheetFormatPr baseColWidth="8" defaultRowHeight="15"/>
  <cols>
    <col width="46" customWidth="1" min="1" max="1"/>
    <col width="22" customWidth="1" min="2" max="2"/>
    <col width="14" customWidth="1" min="3" max="3"/>
    <col width="14" customWidth="1" min="4" max="4"/>
    <col width="14" customWidth="1" min="5" max="5"/>
    <col width="14" customWidth="1" min="6" max="6"/>
    <col width="14" customWidth="1" min="7" max="7"/>
    <col width="14" customWidth="1" min="8" max="8"/>
    <col width="4" customWidth="1" min="9" max="9"/>
    <col width="26" customWidth="1" min="10" max="10"/>
    <col width="18" customWidth="1" min="11" max="11"/>
    <col width="12" customWidth="1" min="12" max="12"/>
    <col width="12" customWidth="1" min="13" max="13"/>
    <col width="12" customWidth="1" min="14" max="14"/>
    <col width="12" customWidth="1" min="15" max="15"/>
    <col width="12" customWidth="1" min="16" max="16"/>
    <col width="12" customWidth="1" min="17" max="17"/>
    <col width="12" customWidth="1" min="18" max="18"/>
    <col width="12" customWidth="1" min="19" max="19"/>
    <col width="12" customWidth="1" min="20" max="20"/>
  </cols>
  <sheetData>
    <row r="1" ht="27" customHeight="1">
      <c r="A1" s="1" t="inlineStr">
        <is>
          <t>Tableau de bord — plus-value sur résidence secondaire</t>
        </is>
      </c>
    </row>
    <row r="2" ht="28" customHeight="1">
      <c r="A2" s="2" t="inlineStr">
        <is>
          <t>Les indicateurs couvrent les 100 lignes préparées de la feuille « Calcul plus-value » et ignorent les lignes sans référence.</t>
        </is>
      </c>
    </row>
    <row r="3"/>
    <row r="4">
      <c r="A4" s="19" t="inlineStr">
        <is>
          <t>Indicateur</t>
        </is>
      </c>
      <c r="B4" s="19" t="inlineStr">
        <is>
          <t>Valeur</t>
        </is>
      </c>
    </row>
    <row r="5">
      <c r="A5" s="20" t="inlineStr">
        <is>
          <t>Nombre de résidences secondaires analysées</t>
        </is>
      </c>
      <c r="B5" s="21">
        <f>COUNTIF('Calcul plus-value'!$A$6:$A$105,"&lt;&gt;")</f>
        <v/>
      </c>
    </row>
    <row r="6">
      <c r="A6" s="22" t="inlineStr">
        <is>
          <t>Prix de cession total</t>
        </is>
      </c>
      <c r="B6" s="40">
        <f>SUM('Calcul plus-value'!$G$6:$G$105)</f>
        <v/>
      </c>
    </row>
    <row r="7">
      <c r="A7" s="20" t="inlineStr">
        <is>
          <t>Plus-value brute totale</t>
        </is>
      </c>
      <c r="B7" s="38">
        <f>SUM('Calcul plus-value'!$M$6:$M$105)</f>
        <v/>
      </c>
    </row>
    <row r="8">
      <c r="A8" s="22" t="inlineStr">
        <is>
          <t>Impôt sur le revenu total</t>
        </is>
      </c>
      <c r="B8" s="40">
        <f>SUM('Calcul plus-value'!$S$6:$S$105)</f>
        <v/>
      </c>
    </row>
    <row r="9">
      <c r="A9" s="20" t="inlineStr">
        <is>
          <t>Prélèvements sociaux totaux</t>
        </is>
      </c>
      <c r="B9" s="38">
        <f>SUM('Calcul plus-value'!$T$6:$T$105)</f>
        <v/>
      </c>
    </row>
    <row r="10">
      <c r="A10" s="22" t="inlineStr">
        <is>
          <t>Surtaxe totale</t>
        </is>
      </c>
      <c r="B10" s="40">
        <f>SUM('Calcul plus-value'!$U$6:$U$105)</f>
        <v/>
      </c>
    </row>
    <row r="11">
      <c r="A11" s="20" t="inlineStr">
        <is>
          <t>Fiscalité totale estimée</t>
        </is>
      </c>
      <c r="B11" s="38">
        <f>SUM('Calcul plus-value'!$V$6:$V$105)</f>
        <v/>
      </c>
    </row>
    <row r="12">
      <c r="A12" s="22" t="inlineStr">
        <is>
          <t>Plus-value nette totale</t>
        </is>
      </c>
      <c r="B12" s="40">
        <f>SUM('Calcul plus-value'!$W$6:$W$105)</f>
        <v/>
      </c>
    </row>
    <row r="13">
      <c r="A13" s="20" t="inlineStr">
        <is>
          <t>Taux moyen de fiscalité sur la plus-value</t>
        </is>
      </c>
      <c r="B13" s="43">
        <f>IFERROR(B11/B7,0)</f>
        <v/>
      </c>
    </row>
    <row r="14">
      <c r="A14" s="24" t="inlineStr">
        <is>
          <t>Points d'attention</t>
        </is>
      </c>
    </row>
    <row r="15" ht="30" customHeight="1">
      <c r="A15" s="25" t="inlineStr">
        <is>
          <t>• Taux indicatif d'impôt sur le revenu : 19 % de la plus-value imposable.</t>
        </is>
      </c>
      <c r="B15" s="34" t="n"/>
      <c r="C15" s="34" t="n"/>
      <c r="D15" s="34" t="n"/>
      <c r="E15" s="34" t="n"/>
      <c r="F15" s="34" t="n"/>
      <c r="G15" s="34" t="n"/>
      <c r="H15" s="35" t="n"/>
    </row>
    <row r="16" ht="30" customHeight="1">
      <c r="A16" s="25" t="inlineStr">
        <is>
          <t>• Taux indicatif de prélèvements sociaux : 17,2 % de la plus-value imposable.</t>
        </is>
      </c>
      <c r="B16" s="34" t="n"/>
      <c r="C16" s="34" t="n"/>
      <c r="D16" s="34" t="n"/>
      <c r="E16" s="34" t="n"/>
      <c r="F16" s="34" t="n"/>
      <c r="G16" s="34" t="n"/>
      <c r="H16" s="35" t="n"/>
    </row>
    <row r="17" ht="30" customHeight="1">
      <c r="A17" s="25" t="inlineStr">
        <is>
          <t>• Les abattements pour durée de détention commencent progressivement après 5 ans.</t>
        </is>
      </c>
      <c r="B17" s="34" t="n"/>
      <c r="C17" s="34" t="n"/>
      <c r="D17" s="34" t="n"/>
      <c r="E17" s="34" t="n"/>
      <c r="F17" s="34" t="n"/>
      <c r="G17" s="34" t="n"/>
      <c r="H17" s="35" t="n"/>
    </row>
    <row r="18" ht="30" customHeight="1">
      <c r="A18" s="25" t="inlineStr">
        <is>
          <t>• L'exonération est totale après 22 ans pour l'impôt sur le revenu et après 30 ans pour les prélèvements sociaux.</t>
        </is>
      </c>
      <c r="B18" s="34" t="n"/>
      <c r="C18" s="34" t="n"/>
      <c r="D18" s="34" t="n"/>
      <c r="E18" s="34" t="n"/>
      <c r="F18" s="34" t="n"/>
      <c r="G18" s="34" t="n"/>
      <c r="H18" s="35" t="n"/>
    </row>
    <row r="19" ht="30" customHeight="1">
      <c r="A19" s="25" t="inlineStr">
        <is>
          <t>• Le forfait de frais d'acquisition de 7,5 % et le forfait travaux de 15 % après 5 ans ne se cumulent pas avec les frais réels correspondants.</t>
        </is>
      </c>
      <c r="B19" s="34" t="n"/>
      <c r="C19" s="34" t="n"/>
      <c r="D19" s="34" t="n"/>
      <c r="E19" s="34" t="n"/>
      <c r="F19" s="34" t="n"/>
      <c r="G19" s="34" t="n"/>
      <c r="H19" s="35" t="n"/>
    </row>
    <row r="20" ht="30" customHeight="1">
      <c r="A20" s="25" t="inlineStr">
        <is>
          <t>• La surtaxe est estimée de façon progressive lorsque la plus-value imposable dépasse 50 000 €.</t>
        </is>
      </c>
      <c r="B20" s="34" t="n"/>
      <c r="C20" s="34" t="n"/>
      <c r="D20" s="34" t="n"/>
      <c r="E20" s="34" t="n"/>
      <c r="F20" s="34" t="n"/>
      <c r="G20" s="34" t="n"/>
      <c r="H20" s="35" t="n"/>
    </row>
    <row r="21"/>
    <row r="22">
      <c r="J22" s="27" t="inlineStr">
        <is>
          <t>Répartition de la fiscalité</t>
        </is>
      </c>
      <c r="K22" s="27" t="inlineStr">
        <is>
          <t>Montant (€)</t>
        </is>
      </c>
    </row>
    <row r="23">
      <c r="A23" s="28" t="inlineStr">
        <is>
          <t>Contrôle d'un bien</t>
        </is>
      </c>
      <c r="J23" s="29" t="inlineStr">
        <is>
          <t>Impôt sur le revenu</t>
        </is>
      </c>
      <c r="K23" s="38">
        <f>SUM('Calcul plus-value'!$S$6:$S$105)</f>
        <v/>
      </c>
    </row>
    <row r="24">
      <c r="A24" s="20" t="inlineStr">
        <is>
          <t>Référence sélectionnée</t>
        </is>
      </c>
      <c r="B24" s="4" t="inlineStr">
        <is>
          <t>PV-2026-001</t>
        </is>
      </c>
      <c r="J24" s="30" t="inlineStr">
        <is>
          <t>Prélèvements sociaux</t>
        </is>
      </c>
      <c r="K24" s="40">
        <f>SUM('Calcul plus-value'!$T$6:$T$105)</f>
        <v/>
      </c>
    </row>
    <row r="25">
      <c r="A25" s="20" t="inlineStr">
        <is>
          <t>Propriétaire</t>
        </is>
      </c>
      <c r="B25" s="31">
        <f>IFERROR(VLOOKUP($B$24,'Calcul plus-value'!$A$6:$X$105,2,FALSE),"")</f>
        <v/>
      </c>
      <c r="J25" s="29" t="inlineStr">
        <is>
          <t>Surtaxe</t>
        </is>
      </c>
      <c r="K25" s="38">
        <f>SUM('Calcul plus-value'!$U$6:$U$105)</f>
        <v/>
      </c>
    </row>
    <row r="26">
      <c r="A26" s="20" t="inlineStr">
        <is>
          <t>Adresse du bien</t>
        </is>
      </c>
      <c r="B26" s="31">
        <f>IFERROR(VLOOKUP($B$24,'Calcul plus-value'!$A$6:$X$105,3,FALSE),"")</f>
        <v/>
      </c>
    </row>
    <row r="27">
      <c r="A27" s="20" t="inlineStr">
        <is>
          <t>Plus-value brute</t>
        </is>
      </c>
      <c r="B27" s="40">
        <f>IFERROR(VLOOKUP($B$24,'Calcul plus-value'!$A$6:$X$105,13,FALSE),0)</f>
        <v/>
      </c>
    </row>
    <row r="28">
      <c r="A28" s="20" t="inlineStr">
        <is>
          <t>Fiscalité totale estimée</t>
        </is>
      </c>
      <c r="B28" s="40">
        <f>IFERROR(VLOOKUP($B$24,'Calcul plus-value'!$A$6:$X$105,22,FALSE),0)</f>
        <v/>
      </c>
    </row>
    <row r="29">
      <c r="A29" s="20" t="inlineStr">
        <is>
          <t>Statut</t>
        </is>
      </c>
      <c r="B29" s="31">
        <f>IFERROR(VLOOKUP($B$24,'Calcul plus-value'!$A$6:$X$105,24,FALSE),"")</f>
        <v/>
      </c>
    </row>
  </sheetData>
  <mergeCells count="8">
    <mergeCell ref="A1:T1"/>
    <mergeCell ref="A2:T2"/>
    <mergeCell ref="A15:H15"/>
    <mergeCell ref="A16:H16"/>
    <mergeCell ref="A17:H17"/>
    <mergeCell ref="A18:H18"/>
    <mergeCell ref="A19:H19"/>
    <mergeCell ref="A20:H20"/>
  </mergeCells>
  <dataValidations count="1">
    <dataValidation sqref="B24" showErrorMessage="1" showInputMessage="1" allowBlank="1" errorTitle="Référence non valide" error="Choisir une référence proposée dans la liste." promptTitle="Référence du bien" prompt="Sélectionner une référence de bien préparée dans la liste." type="list">
      <formula1>='Calcul plus-value'!$A$6:$A$105</formula1>
    </dataValidation>
  </dataValidations>
  <pageMargins left="0.75" right="0.75" top="1" bottom="1" header="0.5" footer="0.5"/>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H12"/>
  <sheetViews>
    <sheetView workbookViewId="0">
      <pane ySplit="2" topLeftCell="A3" activePane="bottomLeft" state="frozen"/>
      <selection pane="bottomLeft" activeCell="A1" sqref="A1"/>
    </sheetView>
  </sheetViews>
  <sheetFormatPr baseColWidth="8" defaultRowHeight="15"/>
  <cols>
    <col width="31" customWidth="1" min="1" max="1"/>
    <col width="28" customWidth="1" min="2" max="2"/>
    <col width="15" customWidth="1" min="3" max="3"/>
    <col width="15" customWidth="1" min="4" max="4"/>
    <col width="15" customWidth="1" min="5" max="5"/>
    <col width="15" customWidth="1" min="6" max="6"/>
    <col width="15" customWidth="1" min="7" max="7"/>
    <col width="15" customWidth="1" min="8" max="8"/>
  </cols>
  <sheetData>
    <row r="1" ht="27" customHeight="1">
      <c r="A1" s="1" t="inlineStr">
        <is>
          <t>Mode d'emploi — estimation de plus-value immobilière</t>
        </is>
      </c>
    </row>
    <row r="2"/>
    <row r="3" ht="62" customHeight="1">
      <c r="A3" s="32" t="inlineStr">
        <is>
          <t>Objet du classeur</t>
        </is>
      </c>
      <c r="B3" s="33" t="inlineStr">
        <is>
          <t>Ce classeur permet d'estimer, à titre pédagogique, la plus-value imposable lors de la vente d'une résidence secondaire située en France. Il ne remplace ni l'analyse du notaire ni un conseil fiscal personnalisé.</t>
        </is>
      </c>
      <c r="C3" s="34" t="n"/>
      <c r="D3" s="34" t="n"/>
      <c r="E3" s="34" t="n"/>
      <c r="F3" s="34" t="n"/>
      <c r="G3" s="34" t="n"/>
      <c r="H3" s="35" t="n"/>
    </row>
    <row r="4" ht="62" customHeight="1">
      <c r="A4" s="32" t="inlineStr">
        <is>
          <t>Résidence principale et résidence secondaire</t>
        </is>
      </c>
      <c r="B4" s="31" t="inlineStr">
        <is>
          <t>La résidence principale bénéficie en principe d'une exonération spécifique lorsqu'elle constitue la résidence habituelle et effective du vendeur. Une résidence secondaire est généralement soumise au régime de taxation des plus-values immobilières, sous réserve des exonérations applicables à chaque situation.</t>
        </is>
      </c>
      <c r="C4" s="34" t="n"/>
      <c r="D4" s="34" t="n"/>
      <c r="E4" s="34" t="n"/>
      <c r="F4" s="34" t="n"/>
      <c r="G4" s="34" t="n"/>
      <c r="H4" s="35" t="n"/>
    </row>
    <row r="5" ht="62" customHeight="1">
      <c r="A5" s="32" t="inlineStr">
        <is>
          <t>Principe du calcul</t>
        </is>
      </c>
      <c r="B5" s="33" t="inlineStr">
        <is>
          <t>La plus-value brute correspond au prix de cession corrigé, après déduction des frais de cession, diminué du prix d'acquisition corrigé. Le prix d'acquisition corrigé comprend le prix d'achat, les frais d'acquisition retenus et les travaux retenus.</t>
        </is>
      </c>
      <c r="C5" s="34" t="n"/>
      <c r="D5" s="34" t="n"/>
      <c r="E5" s="34" t="n"/>
      <c r="F5" s="34" t="n"/>
      <c r="G5" s="34" t="n"/>
      <c r="H5" s="35" t="n"/>
    </row>
    <row r="6" ht="62" customHeight="1">
      <c r="A6" s="32" t="inlineStr">
        <is>
          <t>Durée de détention et abattements</t>
        </is>
      </c>
      <c r="B6" s="31" t="inlineStr">
        <is>
          <t>Les abattements sont calculés à partir du nombre d'années entières entre la date d'acquisition et la date de cession. L'abattement d'impôt sur le revenu progresse après 5 ans et conduit à une exonération après 22 ans. L'abattement de prélèvements sociaux progresse également après 5 ans et conduit à une exonération après 30 ans.</t>
        </is>
      </c>
      <c r="C6" s="34" t="n"/>
      <c r="D6" s="34" t="n"/>
      <c r="E6" s="34" t="n"/>
      <c r="F6" s="34" t="n"/>
      <c r="G6" s="34" t="n"/>
      <c r="H6" s="35" t="n"/>
    </row>
    <row r="7" ht="62" customHeight="1">
      <c r="A7" s="32" t="inlineStr">
        <is>
          <t>Frais d'acquisition et travaux</t>
        </is>
      </c>
      <c r="B7" s="33" t="inlineStr">
        <is>
          <t>Les frais d'acquisition peuvent être retenus pour leur montant réel justifié ou, lorsque les conditions le permettent, par un forfait de 7,5 %. Les travaux peuvent être retenus pour leur montant réel justifié ou par un forfait de 15 % après 5 ans de détention. Les options forfaitaires ne se cumulent pas avec les frais réels correspondants.</t>
        </is>
      </c>
      <c r="C7" s="34" t="n"/>
      <c r="D7" s="34" t="n"/>
      <c r="E7" s="34" t="n"/>
      <c r="F7" s="34" t="n"/>
      <c r="G7" s="34" t="n"/>
      <c r="H7" s="35" t="n"/>
    </row>
    <row r="8" ht="62" customHeight="1">
      <c r="A8" s="32" t="inlineStr">
        <is>
          <t>Frais de cession</t>
        </is>
      </c>
      <c r="B8" s="31" t="inlineStr">
        <is>
          <t>Les frais supportés pour la vente et admis par la réglementation peuvent diminuer le prix de cession retenu. Saisir uniquement des montants documentés et directement liés à la cession.</t>
        </is>
      </c>
      <c r="C8" s="34" t="n"/>
      <c r="D8" s="34" t="n"/>
      <c r="E8" s="34" t="n"/>
      <c r="F8" s="34" t="n"/>
      <c r="G8" s="34" t="n"/>
      <c r="H8" s="35" t="n"/>
    </row>
    <row r="9" ht="62" customHeight="1">
      <c r="A9" s="32" t="inlineStr">
        <is>
          <t>Fiscalité et surtaxe</t>
        </is>
      </c>
      <c r="B9" s="33" t="inlineStr">
        <is>
          <t>L'estimation applique un taux d'impôt sur le revenu de 19 %, des prélèvements sociaux de 17,2 % et une surtaxe progressive au-delà de 50 000 € de plus-value imposable. Les règles peuvent dépendre du statut du vendeur, des quotes-parts et des exonérations particulières.</t>
        </is>
      </c>
      <c r="C9" s="34" t="n"/>
      <c r="D9" s="34" t="n"/>
      <c r="E9" s="34" t="n"/>
      <c r="F9" s="34" t="n"/>
      <c r="G9" s="34" t="n"/>
      <c r="H9" s="35" t="n"/>
    </row>
    <row r="10" ht="62" customHeight="1">
      <c r="A10" s="32" t="inlineStr">
        <is>
          <t>Rôle du notaire</t>
        </is>
      </c>
      <c r="B10" s="31" t="inlineStr">
        <is>
          <t>Le notaire contrôle les actes, les dates, les justificatifs de frais et travaux, les éventuelles exonérations et calcule l'impôt effectivement dû lors de la vente. Il convient de lui transmettre tous les documents disponibles avant la signature.</t>
        </is>
      </c>
      <c r="C10" s="34" t="n"/>
      <c r="D10" s="34" t="n"/>
      <c r="E10" s="34" t="n"/>
      <c r="F10" s="34" t="n"/>
      <c r="G10" s="34" t="n"/>
      <c r="H10" s="35" t="n"/>
    </row>
    <row r="11" ht="62" customHeight="1">
      <c r="A11" s="32" t="inlineStr">
        <is>
          <t>Utilisation des feuilles</t>
        </is>
      </c>
      <c r="B11" s="33" t="inlineStr">
        <is>
          <t>Dans « Calcul plus-value », saisir ou remplacer les données des colonnes jaunes ; les colonnes suivantes se calculent automatiquement. Dans « Synthèse », consulter les indicateurs, graphiques et le contrôle par référence. Les 100 lignes préparées peuvent être utilisées sans modifier les formules.</t>
        </is>
      </c>
      <c r="C11" s="34" t="n"/>
      <c r="D11" s="34" t="n"/>
      <c r="E11" s="34" t="n"/>
      <c r="F11" s="34" t="n"/>
      <c r="G11" s="34" t="n"/>
      <c r="H11" s="35" t="n"/>
    </row>
    <row r="12" ht="62" customHeight="1">
      <c r="A12" s="32" t="inlineStr">
        <is>
          <t>Avertissement</t>
        </is>
      </c>
      <c r="B12" s="31" t="inlineStr">
        <is>
          <t>Les montants affichés sont des estimations indicatives et ne constituent pas un conseil fiscal, juridique ou notarial. Toute décision doit être confirmée avec un professionnel compétent au regard de la situation réelle du vendeur et du bien.</t>
        </is>
      </c>
      <c r="C12" s="34" t="n"/>
      <c r="D12" s="34" t="n"/>
      <c r="E12" s="34" t="n"/>
      <c r="F12" s="34" t="n"/>
      <c r="G12" s="34" t="n"/>
      <c r="H12" s="35" t="n"/>
    </row>
  </sheetData>
  <mergeCells count="11">
    <mergeCell ref="A1:H1"/>
    <mergeCell ref="B3:H3"/>
    <mergeCell ref="B4:H4"/>
    <mergeCell ref="B5:H5"/>
    <mergeCell ref="B6:H6"/>
    <mergeCell ref="B7:H7"/>
    <mergeCell ref="B8:H8"/>
    <mergeCell ref="B9:H9"/>
    <mergeCell ref="B10:H10"/>
    <mergeCell ref="B11:H11"/>
    <mergeCell ref="B12:H12"/>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2026-09-07T11:42:49Z</dcterms:created>
  <dcterms:modified xmlns:dcterms="http://purl.org/dc/terms/" xmlns:xsi="http://www.w3.org/2001/XMLSchema-instance" xsi:type="dcterms:W3CDTF">2026-09-07T11:42:49Z</dcterms:modified>
</cp:coreProperties>
</file>