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des préavis" sheetId="1" state="visible" r:id="rId1"/>
    <sheet xmlns:r="http://schemas.openxmlformats.org/officeDocument/2006/relationships" name="Synthèse &amp; indicateurs" sheetId="2" state="visible" r:id="rId2"/>
    <sheet xmlns:r="http://schemas.openxmlformats.org/officeDocument/2006/relationships" name="Guide &amp; règles" sheetId="3" state="visible" r:id="rId3"/>
  </sheets>
  <definedNames/>
  <calcPr calcId="124519" fullCalcOnLoad="1"/>
</workbook>
</file>

<file path=xl/styles.xml><?xml version="1.0" encoding="utf-8"?>
<styleSheet xmlns="http://schemas.openxmlformats.org/spreadsheetml/2006/main">
  <numFmts count="5">
    <numFmt numFmtId="164" formatCode="DD/MM/YYYY"/>
    <numFmt numFmtId="165" formatCode="# ##0.00 €"/>
    <numFmt numFmtId="166" formatCode="# ##0"/>
    <numFmt numFmtId="167" formatCode="0.0"/>
    <numFmt numFmtId="168" formatCode="0.0%"/>
  </numFmts>
  <fonts count="8">
    <font>
      <name val="Calibri"/>
      <family val="2"/>
      <color theme="1"/>
      <sz val="11"/>
      <scheme val="minor"/>
    </font>
    <font>
      <name val="Calibri"/>
      <b val="1"/>
      <color rgb="00FFFFFF"/>
      <sz val="14"/>
    </font>
    <font>
      <name val="Calibri"/>
      <b val="1"/>
      <color rgb="00FFFFFF"/>
      <sz val="11"/>
    </font>
    <font>
      <name val="Calibri"/>
      <b val="1"/>
      <sz val="10"/>
    </font>
    <font>
      <name val="Calibri"/>
      <sz val="10"/>
    </font>
    <font>
      <name val="Calibri"/>
      <b val="1"/>
      <color rgb="00FFFFFF"/>
      <sz val="10"/>
    </font>
    <font>
      <name val="Calibri"/>
      <b val="1"/>
      <color rgb="00134E4A"/>
      <sz val="11"/>
    </font>
    <font>
      <name val="Calibri"/>
      <i val="1"/>
      <color rgb="0092400E"/>
      <sz val="9"/>
    </font>
  </fonts>
  <fills count="12">
    <fill>
      <patternFill/>
    </fill>
    <fill>
      <patternFill patternType="gray125"/>
    </fill>
    <fill>
      <patternFill patternType="solid">
        <fgColor rgb="001E293B"/>
      </patternFill>
    </fill>
    <fill>
      <patternFill patternType="solid">
        <fgColor rgb="00FFFFFF"/>
      </patternFill>
    </fill>
    <fill>
      <patternFill patternType="solid">
        <fgColor rgb="00FFFBEB"/>
      </patternFill>
    </fill>
    <fill>
      <patternFill patternType="solid">
        <fgColor rgb="00F8FAFC"/>
      </patternFill>
    </fill>
    <fill>
      <patternFill patternType="solid">
        <fgColor rgb="000E7490"/>
      </patternFill>
    </fill>
    <fill>
      <patternFill patternType="solid">
        <fgColor rgb="00F0FDFA"/>
      </patternFill>
    </fill>
    <fill>
      <patternFill patternType="solid">
        <fgColor rgb="00F1F5F9"/>
      </patternFill>
    </fill>
    <fill>
      <patternFill patternType="solid">
        <fgColor rgb="00DCFCE7"/>
      </patternFill>
    </fill>
    <fill>
      <patternFill patternType="solid">
        <fgColor rgb="00FEE2E2"/>
      </patternFill>
    </fill>
    <fill>
      <patternFill patternType="solid">
        <fgColor rgb="00FFF7ED"/>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9">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3" borderId="1" applyAlignment="1" pivotButton="0" quotePrefix="0" xfId="0">
      <alignment horizontal="center" vertical="center" wrapText="1"/>
    </xf>
    <xf numFmtId="164" fontId="4" fillId="4" borderId="1" applyAlignment="1" pivotButton="0" quotePrefix="0" xfId="0">
      <alignment horizontal="center" vertical="center" wrapText="1"/>
    </xf>
    <xf numFmtId="0" fontId="4" fillId="4" borderId="1" applyAlignment="1" pivotButton="0" quotePrefix="0" xfId="0">
      <alignment horizontal="center" vertical="center" wrapText="1"/>
    </xf>
    <xf numFmtId="164" fontId="4" fillId="3" borderId="1" applyAlignment="1" pivotButton="0" quotePrefix="0" xfId="0">
      <alignment horizontal="center" vertical="center" wrapText="1"/>
    </xf>
    <xf numFmtId="165" fontId="4" fillId="4" borderId="1" applyAlignment="1" pivotButton="0" quotePrefix="0" xfId="0">
      <alignment horizontal="right" vertical="center"/>
    </xf>
    <xf numFmtId="165" fontId="4" fillId="3" borderId="1" applyAlignment="1" pivotButton="0" quotePrefix="0" xfId="0">
      <alignment horizontal="right" vertical="center"/>
    </xf>
    <xf numFmtId="0" fontId="3" fillId="5" borderId="1" applyAlignment="1" pivotButton="0" quotePrefix="0" xfId="0">
      <alignment horizontal="center" vertical="center" wrapText="1"/>
    </xf>
    <xf numFmtId="0" fontId="4" fillId="5" borderId="1" applyAlignment="1" pivotButton="0" quotePrefix="0" xfId="0">
      <alignment horizontal="left" vertical="center" wrapText="1"/>
    </xf>
    <xf numFmtId="0" fontId="4" fillId="5" borderId="1" applyAlignment="1" pivotButton="0" quotePrefix="0" xfId="0">
      <alignment horizontal="center" vertical="center" wrapText="1"/>
    </xf>
    <xf numFmtId="164" fontId="4" fillId="5" borderId="1" applyAlignment="1" pivotButton="0" quotePrefix="0" xfId="0">
      <alignment horizontal="center" vertical="center" wrapText="1"/>
    </xf>
    <xf numFmtId="165" fontId="4" fillId="5" borderId="1" applyAlignment="1" pivotButton="0" quotePrefix="0" xfId="0">
      <alignment horizontal="right" vertical="center"/>
    </xf>
    <xf numFmtId="0" fontId="5" fillId="2" borderId="1" applyAlignment="1" pivotButton="0" quotePrefix="0" xfId="0">
      <alignment horizontal="center" vertical="center" wrapText="1"/>
    </xf>
    <xf numFmtId="0" fontId="0" fillId="2" borderId="1" pivotButton="0" quotePrefix="0" xfId="0"/>
    <xf numFmtId="165" fontId="5" fillId="2" borderId="1" applyAlignment="1" pivotButton="0" quotePrefix="0" xfId="0">
      <alignment horizontal="right" vertical="center"/>
    </xf>
    <xf numFmtId="0" fontId="2" fillId="6" borderId="0" applyAlignment="1" pivotButton="0" quotePrefix="0" xfId="0">
      <alignment horizontal="center" vertical="center" wrapText="1"/>
    </xf>
    <xf numFmtId="0" fontId="4" fillId="7" borderId="1" applyAlignment="1" pivotButton="0" quotePrefix="0" xfId="0">
      <alignment horizontal="left" vertical="center" wrapText="1"/>
    </xf>
    <xf numFmtId="166" fontId="6" fillId="3" borderId="1" applyAlignment="1" pivotButton="0" quotePrefix="0" xfId="0">
      <alignment horizontal="center" vertical="center" wrapText="1"/>
    </xf>
    <xf numFmtId="0" fontId="4" fillId="7" borderId="1" applyAlignment="1" pivotButton="0" quotePrefix="0" xfId="0">
      <alignment horizontal="center" vertical="center" wrapText="1"/>
    </xf>
    <xf numFmtId="167" fontId="6" fillId="3" borderId="1" applyAlignment="1" pivotButton="0" quotePrefix="0" xfId="0">
      <alignment horizontal="center" vertical="center" wrapText="1"/>
    </xf>
    <xf numFmtId="165" fontId="6" fillId="3" borderId="1" applyAlignment="1" pivotButton="0" quotePrefix="0" xfId="0">
      <alignment horizontal="center" vertical="center" wrapText="1"/>
    </xf>
    <xf numFmtId="168" fontId="6" fillId="3" borderId="1" applyAlignment="1" pivotButton="0" quotePrefix="0" xfId="0">
      <alignment horizontal="center" vertical="center" wrapText="1"/>
    </xf>
    <xf numFmtId="0" fontId="2" fillId="6" borderId="1" applyAlignment="1" pivotButton="0" quotePrefix="0" xfId="0">
      <alignment horizontal="left" vertical="center" wrapText="1"/>
    </xf>
    <xf numFmtId="0" fontId="3" fillId="8" borderId="1" applyAlignment="1" pivotButton="0" quotePrefix="0" xfId="0">
      <alignment horizontal="left" vertical="top" wrapText="1"/>
    </xf>
    <xf numFmtId="0" fontId="4" fillId="3" borderId="1" applyAlignment="1" pivotButton="0" quotePrefix="0" xfId="0">
      <alignment horizontal="left" vertical="top" wrapText="1"/>
    </xf>
    <xf numFmtId="0" fontId="0" fillId="4" borderId="1" pivotButton="0" quotePrefix="0" xfId="0"/>
    <xf numFmtId="0" fontId="3" fillId="8" borderId="1" applyAlignment="1" pivotButton="0" quotePrefix="0" xfId="0">
      <alignment horizontal="left" vertical="center" wrapText="1"/>
    </xf>
    <xf numFmtId="0" fontId="0" fillId="9" borderId="1" pivotButton="0" quotePrefix="0" xfId="0"/>
    <xf numFmtId="0" fontId="0" fillId="10" borderId="1" pivotButton="0" quotePrefix="0" xfId="0"/>
    <xf numFmtId="0" fontId="0" fillId="5" borderId="1" pivotButton="0" quotePrefix="0" xfId="0"/>
    <xf numFmtId="0" fontId="0" fillId="6" borderId="1" pivotButton="0" quotePrefix="0" xfId="0"/>
    <xf numFmtId="0" fontId="7" fillId="11" borderId="1" applyAlignment="1" pivotButton="0" quotePrefix="0" xfId="0">
      <alignment horizontal="left" vertical="center" wrapText="1"/>
    </xf>
    <xf numFmtId="164" fontId="4" fillId="4" borderId="1" applyAlignment="1" pivotButton="0" quotePrefix="0" xfId="0">
      <alignment horizontal="center" vertical="center" wrapText="1"/>
    </xf>
    <xf numFmtId="164" fontId="4" fillId="3" borderId="1" applyAlignment="1" pivotButton="0" quotePrefix="0" xfId="0">
      <alignment horizontal="center" vertical="center" wrapText="1"/>
    </xf>
    <xf numFmtId="165" fontId="4" fillId="4" borderId="1" applyAlignment="1" pivotButton="0" quotePrefix="0" xfId="0">
      <alignment horizontal="right" vertical="center"/>
    </xf>
    <xf numFmtId="165" fontId="4" fillId="3" borderId="1" applyAlignment="1" pivotButton="0" quotePrefix="0" xfId="0">
      <alignment horizontal="right" vertical="center"/>
    </xf>
    <xf numFmtId="164" fontId="4" fillId="5" borderId="1" applyAlignment="1" pivotButton="0" quotePrefix="0" xfId="0">
      <alignment horizontal="center" vertical="center" wrapText="1"/>
    </xf>
    <xf numFmtId="165" fontId="4" fillId="5" borderId="1" applyAlignment="1" pivotButton="0" quotePrefix="0" xfId="0">
      <alignment horizontal="right" vertical="center"/>
    </xf>
    <xf numFmtId="165" fontId="5" fillId="2" borderId="1" applyAlignment="1" pivotButton="0" quotePrefix="0" xfId="0">
      <alignment horizontal="right" vertical="center"/>
    </xf>
    <xf numFmtId="166" fontId="6" fillId="3" borderId="1" applyAlignment="1" pivotButton="0" quotePrefix="0" xfId="0">
      <alignment horizontal="center" vertical="center" wrapText="1"/>
    </xf>
    <xf numFmtId="167" fontId="6" fillId="3" borderId="1" applyAlignment="1" pivotButton="0" quotePrefix="0" xfId="0">
      <alignment horizontal="center" vertical="center" wrapText="1"/>
    </xf>
    <xf numFmtId="165" fontId="6" fillId="3" borderId="1" applyAlignment="1" pivotButton="0" quotePrefix="0" xfId="0">
      <alignment horizontal="center" vertical="center" wrapText="1"/>
    </xf>
    <xf numFmtId="168" fontId="6" fillId="3" borderId="1" applyAlignment="1" pivotButton="0" quotePrefix="0" xfId="0">
      <alignment horizontal="center" vertical="center"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DC2626"/>
      </font>
      <fill>
        <patternFill patternType="solid">
          <fgColor rgb="00FEE2E2"/>
        </patternFill>
      </fill>
    </dxf>
    <dxf>
      <font>
        <name val="Calibri"/>
        <b val="1"/>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Congés par ville</a:t>
            </a:r>
          </a:p>
        </rich>
      </tx>
    </title>
    <plotArea>
      <barChart>
        <barDir val="col"/>
        <grouping val="clustered"/>
        <ser>
          <idx val="0"/>
          <order val="0"/>
          <tx>
            <strRef>
              <f>'Synthèse &amp; indicateurs'!E4</f>
            </strRef>
          </tx>
          <spPr>
            <a:solidFill xmlns:a="http://schemas.openxmlformats.org/drawingml/2006/main">
              <a:srgbClr val="0E7490"/>
            </a:solidFill>
            <a:ln xmlns:a="http://schemas.openxmlformats.org/drawingml/2006/main">
              <a:prstDash val="solid"/>
            </a:ln>
          </spPr>
          <cat>
            <numRef>
              <f>'Synthèse &amp; indicateurs'!$D$5:$D$12</f>
            </numRef>
          </cat>
          <val>
            <numRef>
              <f>'Synthèse &amp; indicateurs'!$E$5:$E$12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Ville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bail vide / meublé</a:t>
            </a:r>
          </a:p>
        </rich>
      </tx>
    </title>
    <plotArea>
      <pieChart>
        <varyColors val="1"/>
        <ser>
          <idx val="0"/>
          <order val="0"/>
          <tx>
            <strRef>
              <f>'Synthèse &amp; indicateurs'!H4</f>
            </strRef>
          </tx>
          <spPr>
            <a:ln xmlns:a="http://schemas.openxmlformats.org/drawingml/2006/main">
              <a:prstDash val="solid"/>
            </a:ln>
          </spPr>
          <dPt>
            <idx val="0"/>
            <spPr>
              <a:solidFill xmlns:a="http://schemas.openxmlformats.org/drawingml/2006/main">
                <a:srgbClr val="0F766E"/>
              </a:solidFill>
              <a:ln xmlns:a="http://schemas.openxmlformats.org/drawingml/2006/main">
                <a:prstDash val="solid"/>
              </a:ln>
            </spPr>
          </dPt>
          <dPt>
            <idx val="1"/>
            <spPr>
              <a:solidFill xmlns:a="http://schemas.openxmlformats.org/drawingml/2006/main">
                <a:srgbClr val="14B8A6"/>
              </a:solidFill>
              <a:ln xmlns:a="http://schemas.openxmlformats.org/drawingml/2006/main">
                <a:prstDash val="solid"/>
              </a:ln>
            </spPr>
          </dPt>
          <cat>
            <numRef>
              <f>'Synthèse &amp; indicateurs'!$G$5:$G$6</f>
            </numRef>
          </cat>
          <val>
            <numRef>
              <f>'Synthèse &amp; indicateurs'!$H$5:$H$6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Congés reçus par mois (2026)</a:t>
            </a:r>
          </a:p>
        </rich>
      </tx>
    </title>
    <plotArea>
      <lineChart>
        <grouping val="standard"/>
        <ser>
          <idx val="0"/>
          <order val="0"/>
          <tx>
            <strRef>
              <f>'Synthèse &amp; indicateurs'!K4</f>
            </strRef>
          </tx>
          <spPr>
            <a:ln xmlns:a="http://schemas.openxmlformats.org/drawingml/2006/main" w="20000">
              <a:solidFill>
                <a:srgbClr val="1E293B"/>
              </a:solidFill>
              <a:prstDash val="solid"/>
            </a:ln>
          </spPr>
          <marker>
            <symbol val="none"/>
            <spPr>
              <a:ln xmlns:a="http://schemas.openxmlformats.org/drawingml/2006/main">
                <a:prstDash val="solid"/>
              </a:ln>
            </spPr>
          </marker>
          <cat>
            <numRef>
              <f>'Synthèse &amp; indicateurs'!$J$5:$J$10</f>
            </numRef>
          </cat>
          <val>
            <numRef>
              <f>'Synthèse &amp; indicateurs'!$K$5:$K$10</f>
            </numRef>
          </val>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16</row>
      <rowOff>0</rowOff>
    </from>
    <ext cx="50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16</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9</col>
      <colOff>0</colOff>
      <row>16</row>
      <rowOff>0</rowOff>
    </from>
    <ext cx="576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3"/>
  <sheetViews>
    <sheetView workbookViewId="0">
      <pane ySplit="2" topLeftCell="A3" activePane="bottomLeft" state="frozen"/>
      <selection pane="bottomLeft" activeCell="A1" sqref="A1"/>
    </sheetView>
  </sheetViews>
  <sheetFormatPr baseColWidth="8" defaultRowHeight="15"/>
  <cols>
    <col width="10" customWidth="1" min="1" max="1"/>
    <col width="20" customWidth="1" min="2" max="2"/>
    <col width="14" customWidth="1" min="3" max="3"/>
    <col width="30" customWidth="1" min="4" max="4"/>
    <col width="14" customWidth="1" min="5" max="5"/>
    <col width="18" customWidth="1" min="6" max="6"/>
    <col width="18" customWidth="1" min="7" max="7"/>
    <col width="16" customWidth="1" min="8" max="8"/>
    <col width="18" customWidth="1" min="9" max="9"/>
    <col width="22" customWidth="1" min="10" max="10"/>
    <col width="18" customWidth="1" min="11" max="11"/>
    <col width="16" customWidth="1" min="12" max="12"/>
    <col width="18" customWidth="1" min="13" max="13"/>
    <col width="18" customWidth="1" min="14" max="14"/>
    <col width="16" customWidth="1" min="15" max="15"/>
    <col width="18" customWidth="1" min="16" max="16"/>
    <col width="20" customWidth="1" min="17" max="17"/>
    <col width="22" customWidth="1" min="18" max="18"/>
    <col width="14" customWidth="1" min="19" max="19"/>
    <col width="14" customWidth="1" min="20" max="20"/>
    <col width="25" customWidth="1" min="21" max="21"/>
  </cols>
  <sheetData>
    <row r="1" ht="32" customHeight="1">
      <c r="A1" s="1" t="inlineStr">
        <is>
          <t>SUIVI DES PRÉAVIS DE DÉPART DES LOCATAIRES</t>
        </is>
      </c>
    </row>
    <row r="2" ht="36" customHeight="1">
      <c r="A2" s="2" t="inlineStr">
        <is>
          <t>ID dossier</t>
        </is>
      </c>
      <c r="B2" s="2" t="inlineStr">
        <is>
          <t>Nom du locataire</t>
        </is>
      </c>
      <c r="C2" s="2" t="inlineStr">
        <is>
          <t>Type de bail</t>
        </is>
      </c>
      <c r="D2" s="2" t="inlineStr">
        <is>
          <t>Adresse du logement</t>
        </is>
      </c>
      <c r="E2" s="2" t="inlineStr">
        <is>
          <t>Ville</t>
        </is>
      </c>
      <c r="F2" s="2" t="inlineStr">
        <is>
          <t>Date réception congé</t>
        </is>
      </c>
      <c r="G2" s="2" t="inlineStr">
        <is>
          <t>Date début préavis</t>
        </is>
      </c>
      <c r="H2" s="2" t="inlineStr">
        <is>
          <t>Durée préavis (mois)</t>
        </is>
      </c>
      <c r="I2" s="2" t="inlineStr">
        <is>
          <t>Date fin théorique</t>
        </is>
      </c>
      <c r="J2" s="2" t="inlineStr">
        <is>
          <t>Date état des lieux sortie</t>
        </is>
      </c>
      <c r="K2" s="2" t="inlineStr">
        <is>
          <t>Date remise des clés</t>
        </is>
      </c>
      <c r="L2" s="2" t="inlineStr">
        <is>
          <t>Loyer mensuel (€)</t>
        </is>
      </c>
      <c r="M2" s="2" t="inlineStr">
        <is>
          <t>Charges mensuelles (€)</t>
        </is>
      </c>
      <c r="N2" s="2" t="inlineStr">
        <is>
          <t>Dépôt de garantie (€)</t>
        </is>
      </c>
      <c r="O2" s="2" t="inlineStr">
        <is>
          <t>Montant retenu (€)</t>
        </is>
      </c>
      <c r="P2" s="2" t="inlineStr">
        <is>
          <t>Solde à restituer (€)</t>
        </is>
      </c>
      <c r="Q2" s="2" t="inlineStr">
        <is>
          <t>Délai restitution légal (j)</t>
        </is>
      </c>
      <c r="R2" s="2" t="inlineStr">
        <is>
          <t>Date limite restitution</t>
        </is>
      </c>
      <c r="S2" s="2" t="inlineStr">
        <is>
          <t>Statut dossier</t>
        </is>
      </c>
      <c r="T2" s="2" t="inlineStr">
        <is>
          <t>Alerte retard</t>
        </is>
      </c>
      <c r="U2" s="2" t="inlineStr">
        <is>
          <t>Observations</t>
        </is>
      </c>
    </row>
    <row r="3" ht="18" customHeight="1">
      <c r="A3" s="3" t="inlineStr">
        <is>
          <t>DOS-001</t>
        </is>
      </c>
      <c r="B3" s="4" t="inlineStr">
        <is>
          <t>Camille Durand</t>
        </is>
      </c>
      <c r="C3" s="5" t="inlineStr">
        <is>
          <t>Vide</t>
        </is>
      </c>
      <c r="D3" s="4" t="inlineStr">
        <is>
          <t>12 rue de la République</t>
        </is>
      </c>
      <c r="E3" s="4" t="inlineStr">
        <is>
          <t>Lyon</t>
        </is>
      </c>
      <c r="F3" s="36" t="n">
        <v>46027</v>
      </c>
      <c r="G3" s="36" t="n">
        <v>46027</v>
      </c>
      <c r="H3" s="7" t="n">
        <v>3</v>
      </c>
      <c r="I3" s="37">
        <f>IFERROR(EDATE(G3,H3),"")</f>
        <v/>
      </c>
      <c r="J3" s="36" t="n">
        <v>46109</v>
      </c>
      <c r="K3" s="36" t="n">
        <v>46117</v>
      </c>
      <c r="L3" s="38" t="n">
        <v>850</v>
      </c>
      <c r="M3" s="38" t="n">
        <v>120</v>
      </c>
      <c r="N3" s="38" t="n">
        <v>850</v>
      </c>
      <c r="O3" s="38" t="n">
        <v>50</v>
      </c>
      <c r="P3" s="39">
        <f>N3-O3</f>
        <v/>
      </c>
      <c r="Q3" s="5">
        <f>IF(O3&gt;0,60,10)</f>
        <v/>
      </c>
      <c r="R3" s="37">
        <f>IFERROR(IF(K3="","",K3+Q3),"")</f>
        <v/>
      </c>
      <c r="S3" s="5">
        <f>IF(K3="","En cours","Clos")</f>
        <v/>
      </c>
      <c r="T3" s="5">
        <f>IF(R3="","—",IF(R3&lt;TODAY(),"Retard","OK"))</f>
        <v/>
      </c>
      <c r="U3" s="4" t="inlineStr">
        <is>
          <t>Départ volontaire</t>
        </is>
      </c>
    </row>
    <row r="4" ht="18" customHeight="1">
      <c r="A4" s="11" t="inlineStr">
        <is>
          <t>DOS-002</t>
        </is>
      </c>
      <c r="B4" s="12" t="inlineStr">
        <is>
          <t>Julien Moreau</t>
        </is>
      </c>
      <c r="C4" s="13" t="inlineStr">
        <is>
          <t>Meublé</t>
        </is>
      </c>
      <c r="D4" s="12" t="inlineStr">
        <is>
          <t>8 avenue Victor Hugo</t>
        </is>
      </c>
      <c r="E4" s="12" t="inlineStr">
        <is>
          <t>Paris</t>
        </is>
      </c>
      <c r="F4" s="36" t="n">
        <v>46034</v>
      </c>
      <c r="G4" s="36" t="n">
        <v>46034</v>
      </c>
      <c r="H4" s="7" t="n">
        <v>1</v>
      </c>
      <c r="I4" s="40">
        <f>IFERROR(EDATE(G4,H4),"")</f>
        <v/>
      </c>
      <c r="J4" s="36" t="n">
        <v>46063</v>
      </c>
      <c r="K4" s="36" t="n">
        <v>46065</v>
      </c>
      <c r="L4" s="38" t="n">
        <v>1200</v>
      </c>
      <c r="M4" s="38" t="n">
        <v>150</v>
      </c>
      <c r="N4" s="38" t="n">
        <v>2400</v>
      </c>
      <c r="O4" s="38" t="n">
        <v>200</v>
      </c>
      <c r="P4" s="41">
        <f>N4-O4</f>
        <v/>
      </c>
      <c r="Q4" s="13">
        <f>IF(O4&gt;0,60,10)</f>
        <v/>
      </c>
      <c r="R4" s="40">
        <f>IFERROR(IF(K4="","",K4+Q4),"")</f>
        <v/>
      </c>
      <c r="S4" s="13">
        <f>IF(K4="","En cours","Clos")</f>
        <v/>
      </c>
      <c r="T4" s="13">
        <f>IF(R4="","—",IF(R4&lt;TODAY(),"Retard","OK"))</f>
        <v/>
      </c>
      <c r="U4" s="12" t="inlineStr"/>
    </row>
    <row r="5" ht="18" customHeight="1">
      <c r="A5" s="3" t="inlineStr">
        <is>
          <t>DOS-003</t>
        </is>
      </c>
      <c r="B5" s="4" t="inlineStr">
        <is>
          <t>Sophie Lefèvre</t>
        </is>
      </c>
      <c r="C5" s="5" t="inlineStr">
        <is>
          <t>Vide</t>
        </is>
      </c>
      <c r="D5" s="4" t="inlineStr">
        <is>
          <t>24 cours Gambetta</t>
        </is>
      </c>
      <c r="E5" s="4" t="inlineStr">
        <is>
          <t>Bordeaux</t>
        </is>
      </c>
      <c r="F5" s="36" t="n">
        <v>46042</v>
      </c>
      <c r="G5" s="36" t="n">
        <v>46042</v>
      </c>
      <c r="H5" s="7" t="n">
        <v>3</v>
      </c>
      <c r="I5" s="37">
        <f>IFERROR(EDATE(G5,H5),"")</f>
        <v/>
      </c>
      <c r="J5" s="36" t="n">
        <v>46127</v>
      </c>
      <c r="K5" s="36" t="n">
        <v>46132</v>
      </c>
      <c r="L5" s="38" t="n">
        <v>900</v>
      </c>
      <c r="M5" s="38" t="n">
        <v>80</v>
      </c>
      <c r="N5" s="38" t="n">
        <v>900</v>
      </c>
      <c r="O5" s="38" t="n">
        <v>0</v>
      </c>
      <c r="P5" s="39">
        <f>N5-O5</f>
        <v/>
      </c>
      <c r="Q5" s="5">
        <f>IF(O5&gt;0,60,10)</f>
        <v/>
      </c>
      <c r="R5" s="37">
        <f>IFERROR(IF(K5="","",K5+Q5),"")</f>
        <v/>
      </c>
      <c r="S5" s="5">
        <f>IF(K5="","En cours","Clos")</f>
        <v/>
      </c>
      <c r="T5" s="5">
        <f>IF(R5="","—",IF(R5&lt;TODAY(),"Retard","OK"))</f>
        <v/>
      </c>
      <c r="U5" s="4" t="inlineStr">
        <is>
          <t>Logement en bon état</t>
        </is>
      </c>
    </row>
    <row r="6" ht="18" customHeight="1">
      <c r="A6" s="11" t="inlineStr">
        <is>
          <t>DOS-004</t>
        </is>
      </c>
      <c r="B6" s="12" t="inlineStr">
        <is>
          <t>Thomas Bernard</t>
        </is>
      </c>
      <c r="C6" s="13" t="inlineStr">
        <is>
          <t>Vide</t>
        </is>
      </c>
      <c r="D6" s="12" t="inlineStr">
        <is>
          <t>15 boulevard Voltaire</t>
        </is>
      </c>
      <c r="E6" s="12" t="inlineStr">
        <is>
          <t>Marseille</t>
        </is>
      </c>
      <c r="F6" s="36" t="n">
        <v>46056</v>
      </c>
      <c r="G6" s="36" t="n">
        <v>46056</v>
      </c>
      <c r="H6" s="7" t="n">
        <v>3</v>
      </c>
      <c r="I6" s="40">
        <f>IFERROR(EDATE(G6,H6),"")</f>
        <v/>
      </c>
      <c r="J6" s="36" t="n">
        <v>46140</v>
      </c>
      <c r="K6" s="36" t="n"/>
      <c r="L6" s="38" t="n">
        <v>750</v>
      </c>
      <c r="M6" s="38" t="n">
        <v>90</v>
      </c>
      <c r="N6" s="38" t="n">
        <v>750</v>
      </c>
      <c r="O6" s="38" t="n">
        <v>0</v>
      </c>
      <c r="P6" s="41">
        <f>N6-O6</f>
        <v/>
      </c>
      <c r="Q6" s="13">
        <f>IF(O6&gt;0,60,10)</f>
        <v/>
      </c>
      <c r="R6" s="40">
        <f>IFERROR(IF(K6="","",K6+Q6),"")</f>
        <v/>
      </c>
      <c r="S6" s="13">
        <f>IF(K6="","En cours","Clos")</f>
        <v/>
      </c>
      <c r="T6" s="13">
        <f>IF(R6="","—",IF(R6&lt;TODAY(),"Retard","OK"))</f>
        <v/>
      </c>
      <c r="U6" s="12" t="inlineStr">
        <is>
          <t>État des lieux planifié</t>
        </is>
      </c>
    </row>
    <row r="7" ht="18" customHeight="1">
      <c r="A7" s="3" t="inlineStr">
        <is>
          <t>DOS-005</t>
        </is>
      </c>
      <c r="B7" s="4" t="inlineStr">
        <is>
          <t>Léa Martin</t>
        </is>
      </c>
      <c r="C7" s="5" t="inlineStr">
        <is>
          <t>Meublé</t>
        </is>
      </c>
      <c r="D7" s="4" t="inlineStr">
        <is>
          <t>3 rue de la Gare</t>
        </is>
      </c>
      <c r="E7" s="4" t="inlineStr">
        <is>
          <t>Lille</t>
        </is>
      </c>
      <c r="F7" s="36" t="n">
        <v>46063</v>
      </c>
      <c r="G7" s="36" t="n">
        <v>46063</v>
      </c>
      <c r="H7" s="7" t="n">
        <v>1</v>
      </c>
      <c r="I7" s="37">
        <f>IFERROR(EDATE(G7,H7),"")</f>
        <v/>
      </c>
      <c r="J7" s="36" t="n">
        <v>46089</v>
      </c>
      <c r="K7" s="36" t="n">
        <v>46091</v>
      </c>
      <c r="L7" s="38" t="n">
        <v>680</v>
      </c>
      <c r="M7" s="38" t="n">
        <v>70</v>
      </c>
      <c r="N7" s="38" t="n">
        <v>1360</v>
      </c>
      <c r="O7" s="38" t="n">
        <v>150</v>
      </c>
      <c r="P7" s="39">
        <f>N7-O7</f>
        <v/>
      </c>
      <c r="Q7" s="5">
        <f>IF(O7&gt;0,60,10)</f>
        <v/>
      </c>
      <c r="R7" s="37">
        <f>IFERROR(IF(K7="","",K7+Q7),"")</f>
        <v/>
      </c>
      <c r="S7" s="5">
        <f>IF(K7="","En cours","Clos")</f>
        <v/>
      </c>
      <c r="T7" s="5">
        <f>IF(R7="","—",IF(R7&lt;TODAY(),"Retard","OK"))</f>
        <v/>
      </c>
      <c r="U7" s="4" t="inlineStr">
        <is>
          <t>Retenue pour ménage</t>
        </is>
      </c>
    </row>
    <row r="8" ht="18" customHeight="1">
      <c r="A8" s="11" t="inlineStr">
        <is>
          <t>DOS-006</t>
        </is>
      </c>
      <c r="B8" s="12" t="inlineStr">
        <is>
          <t>Nicolas Petit</t>
        </is>
      </c>
      <c r="C8" s="13" t="inlineStr">
        <is>
          <t>Vide</t>
        </is>
      </c>
      <c r="D8" s="12" t="inlineStr">
        <is>
          <t>22 rue Nationale</t>
        </is>
      </c>
      <c r="E8" s="12" t="inlineStr">
        <is>
          <t>Nantes</t>
        </is>
      </c>
      <c r="F8" s="36" t="n">
        <v>46067</v>
      </c>
      <c r="G8" s="36" t="n">
        <v>46067</v>
      </c>
      <c r="H8" s="7" t="n">
        <v>3</v>
      </c>
      <c r="I8" s="40">
        <f>IFERROR(EDATE(G8,H8),"")</f>
        <v/>
      </c>
      <c r="J8" s="36" t="n"/>
      <c r="K8" s="36" t="n"/>
      <c r="L8" s="38" t="n">
        <v>980</v>
      </c>
      <c r="M8" s="38" t="n">
        <v>100</v>
      </c>
      <c r="N8" s="38" t="n">
        <v>980</v>
      </c>
      <c r="O8" s="38" t="n">
        <v>0</v>
      </c>
      <c r="P8" s="41">
        <f>N8-O8</f>
        <v/>
      </c>
      <c r="Q8" s="13">
        <f>IF(O8&gt;0,60,10)</f>
        <v/>
      </c>
      <c r="R8" s="40">
        <f>IFERROR(IF(K8="","",K8+Q8),"")</f>
        <v/>
      </c>
      <c r="S8" s="13">
        <f>IF(K8="","En cours","Clos")</f>
        <v/>
      </c>
      <c r="T8" s="13">
        <f>IF(R8="","—",IF(R8&lt;TODAY(),"Retard","OK"))</f>
        <v/>
      </c>
      <c r="U8" s="12" t="inlineStr">
        <is>
          <t>En attente état des lieux</t>
        </is>
      </c>
    </row>
    <row r="9" ht="18" customHeight="1">
      <c r="A9" s="3" t="inlineStr">
        <is>
          <t>DOS-007</t>
        </is>
      </c>
      <c r="B9" s="4" t="inlineStr">
        <is>
          <t>Émilie Rousseau</t>
        </is>
      </c>
      <c r="C9" s="5" t="inlineStr">
        <is>
          <t>Meublé</t>
        </is>
      </c>
      <c r="D9" s="4" t="inlineStr">
        <is>
          <t>11 place des Jacobins</t>
        </is>
      </c>
      <c r="E9" s="4" t="inlineStr">
        <is>
          <t>Lyon</t>
        </is>
      </c>
      <c r="F9" s="36" t="n">
        <v>46082</v>
      </c>
      <c r="G9" s="36" t="n">
        <v>46082</v>
      </c>
      <c r="H9" s="7" t="n">
        <v>1</v>
      </c>
      <c r="I9" s="37">
        <f>IFERROR(EDATE(G9,H9),"")</f>
        <v/>
      </c>
      <c r="J9" s="36" t="n">
        <v>46111</v>
      </c>
      <c r="K9" s="36" t="n">
        <v>46112</v>
      </c>
      <c r="L9" s="38" t="n">
        <v>1100</v>
      </c>
      <c r="M9" s="38" t="n">
        <v>130</v>
      </c>
      <c r="N9" s="38" t="n">
        <v>2200</v>
      </c>
      <c r="O9" s="38" t="n">
        <v>300</v>
      </c>
      <c r="P9" s="39">
        <f>N9-O9</f>
        <v/>
      </c>
      <c r="Q9" s="5">
        <f>IF(O9&gt;0,60,10)</f>
        <v/>
      </c>
      <c r="R9" s="37">
        <f>IFERROR(IF(K9="","",K9+Q9),"")</f>
        <v/>
      </c>
      <c r="S9" s="5">
        <f>IF(K9="","En cours","Clos")</f>
        <v/>
      </c>
      <c r="T9" s="5">
        <f>IF(R9="","—",IF(R9&lt;TODAY(),"Retard","OK"))</f>
        <v/>
      </c>
      <c r="U9" s="4" t="inlineStr">
        <is>
          <t>Dégâts sur mobilier</t>
        </is>
      </c>
    </row>
    <row r="10" ht="18" customHeight="1">
      <c r="A10" s="11" t="inlineStr">
        <is>
          <t>DOS-008</t>
        </is>
      </c>
      <c r="B10" s="12" t="inlineStr">
        <is>
          <t>Antoine Garcia</t>
        </is>
      </c>
      <c r="C10" s="13" t="inlineStr">
        <is>
          <t>Vide</t>
        </is>
      </c>
      <c r="D10" s="12" t="inlineStr">
        <is>
          <t>7 rue du Fbg Saint-Denis</t>
        </is>
      </c>
      <c r="E10" s="12" t="inlineStr">
        <is>
          <t>Paris</t>
        </is>
      </c>
      <c r="F10" s="36" t="n">
        <v>46086</v>
      </c>
      <c r="G10" s="36" t="n">
        <v>46086</v>
      </c>
      <c r="H10" s="7" t="n">
        <v>3</v>
      </c>
      <c r="I10" s="40">
        <f>IFERROR(EDATE(G10,H10),"")</f>
        <v/>
      </c>
      <c r="J10" s="36" t="n">
        <v>46170</v>
      </c>
      <c r="K10" s="36" t="n"/>
      <c r="L10" s="38" t="n">
        <v>1150</v>
      </c>
      <c r="M10" s="38" t="n">
        <v>180</v>
      </c>
      <c r="N10" s="38" t="n">
        <v>1150</v>
      </c>
      <c r="O10" s="38" t="n">
        <v>0</v>
      </c>
      <c r="P10" s="41">
        <f>N10-O10</f>
        <v/>
      </c>
      <c r="Q10" s="13">
        <f>IF(O10&gt;0,60,10)</f>
        <v/>
      </c>
      <c r="R10" s="40">
        <f>IFERROR(IF(K10="","",K10+Q10),"")</f>
        <v/>
      </c>
      <c r="S10" s="13">
        <f>IF(K10="","En cours","Clos")</f>
        <v/>
      </c>
      <c r="T10" s="13">
        <f>IF(R10="","—",IF(R10&lt;TODAY(),"Retard","OK"))</f>
        <v/>
      </c>
      <c r="U10" s="12" t="inlineStr">
        <is>
          <t>Zone tendue - préavis réduit ?</t>
        </is>
      </c>
    </row>
    <row r="11" ht="18" customHeight="1">
      <c r="A11" s="3" t="inlineStr">
        <is>
          <t>DOS-009</t>
        </is>
      </c>
      <c r="B11" s="4" t="inlineStr">
        <is>
          <t>Claire Dubois</t>
        </is>
      </c>
      <c r="C11" s="5" t="inlineStr">
        <is>
          <t>Vide</t>
        </is>
      </c>
      <c r="D11" s="4" t="inlineStr">
        <is>
          <t>19 rue de la Bourse</t>
        </is>
      </c>
      <c r="E11" s="4" t="inlineStr">
        <is>
          <t>Strasbourg</t>
        </is>
      </c>
      <c r="F11" s="36" t="n">
        <v>46091</v>
      </c>
      <c r="G11" s="36" t="n">
        <v>46091</v>
      </c>
      <c r="H11" s="7" t="n">
        <v>3</v>
      </c>
      <c r="I11" s="37">
        <f>IFERROR(EDATE(G11,H11),"")</f>
        <v/>
      </c>
      <c r="J11" s="36" t="n">
        <v>46178</v>
      </c>
      <c r="K11" s="36" t="n">
        <v>46183</v>
      </c>
      <c r="L11" s="38" t="n">
        <v>720</v>
      </c>
      <c r="M11" s="38" t="n">
        <v>80</v>
      </c>
      <c r="N11" s="38" t="n">
        <v>720</v>
      </c>
      <c r="O11" s="38" t="n">
        <v>80</v>
      </c>
      <c r="P11" s="39">
        <f>N11-O11</f>
        <v/>
      </c>
      <c r="Q11" s="5">
        <f>IF(O11&gt;0,60,10)</f>
        <v/>
      </c>
      <c r="R11" s="37">
        <f>IFERROR(IF(K11="","",K11+Q11),"")</f>
        <v/>
      </c>
      <c r="S11" s="5">
        <f>IF(K11="","En cours","Clos")</f>
        <v/>
      </c>
      <c r="T11" s="5">
        <f>IF(R11="","—",IF(R11&lt;TODAY(),"Retard","OK"))</f>
        <v/>
      </c>
      <c r="U11" s="4" t="inlineStr">
        <is>
          <t>Retenue travaux peinture</t>
        </is>
      </c>
    </row>
    <row r="12" ht="18" customHeight="1">
      <c r="A12" s="11" t="inlineStr">
        <is>
          <t>DOS-010</t>
        </is>
      </c>
      <c r="B12" s="12" t="inlineStr">
        <is>
          <t>Hugo Perrin</t>
        </is>
      </c>
      <c r="C12" s="13" t="inlineStr">
        <is>
          <t>Meublé</t>
        </is>
      </c>
      <c r="D12" s="12" t="inlineStr">
        <is>
          <t>5 allée Jean Jaurès</t>
        </is>
      </c>
      <c r="E12" s="12" t="inlineStr">
        <is>
          <t>Toulouse</t>
        </is>
      </c>
      <c r="F12" s="36" t="n">
        <v>46099</v>
      </c>
      <c r="G12" s="36" t="n">
        <v>46099</v>
      </c>
      <c r="H12" s="7" t="n">
        <v>1</v>
      </c>
      <c r="I12" s="40">
        <f>IFERROR(EDATE(G12,H12),"")</f>
        <v/>
      </c>
      <c r="J12" s="36" t="n">
        <v>46127</v>
      </c>
      <c r="K12" s="36" t="n">
        <v>46130</v>
      </c>
      <c r="L12" s="38" t="n">
        <v>650</v>
      </c>
      <c r="M12" s="38" t="n">
        <v>90</v>
      </c>
      <c r="N12" s="38" t="n">
        <v>1300</v>
      </c>
      <c r="O12" s="38" t="n">
        <v>0</v>
      </c>
      <c r="P12" s="41">
        <f>N12-O12</f>
        <v/>
      </c>
      <c r="Q12" s="13">
        <f>IF(O12&gt;0,60,10)</f>
        <v/>
      </c>
      <c r="R12" s="40">
        <f>IFERROR(IF(K12="","",K12+Q12),"")</f>
        <v/>
      </c>
      <c r="S12" s="13">
        <f>IF(K12="","En cours","Clos")</f>
        <v/>
      </c>
      <c r="T12" s="13">
        <f>IF(R12="","—",IF(R12&lt;TODAY(),"Retard","OK"))</f>
        <v/>
      </c>
      <c r="U12" s="12" t="inlineStr">
        <is>
          <t>RAS</t>
        </is>
      </c>
    </row>
    <row r="13" ht="20" customHeight="1">
      <c r="A13" s="16" t="inlineStr">
        <is>
          <t>TOTAUX</t>
        </is>
      </c>
      <c r="B13" s="17" t="n"/>
      <c r="C13" s="17" t="n"/>
      <c r="D13" s="17" t="n"/>
      <c r="E13" s="17" t="n"/>
      <c r="F13" s="17" t="n"/>
      <c r="G13" s="17" t="n"/>
      <c r="H13" s="17" t="n"/>
      <c r="I13" s="17" t="n"/>
      <c r="J13" s="17" t="n"/>
      <c r="K13" s="17" t="n"/>
      <c r="L13" s="42">
        <f>SUM(L3:L12)</f>
        <v/>
      </c>
      <c r="M13" s="42">
        <f>SUM(M3:M12)</f>
        <v/>
      </c>
      <c r="N13" s="42">
        <f>SUM(N3:N12)</f>
        <v/>
      </c>
      <c r="O13" s="42">
        <f>SUM(O3:O12)</f>
        <v/>
      </c>
      <c r="P13" s="42">
        <f>SUM(P3:P12)</f>
        <v/>
      </c>
      <c r="Q13" s="17" t="n"/>
      <c r="R13" s="17" t="n"/>
      <c r="S13" s="17" t="n"/>
      <c r="T13" s="17" t="n"/>
      <c r="U13" s="17" t="n"/>
    </row>
  </sheetData>
  <mergeCells count="1">
    <mergeCell ref="A1:U1"/>
  </mergeCells>
  <conditionalFormatting sqref="T3:T12">
    <cfRule type="expression" priority="1" dxfId="0" stopIfTrue="1">
      <formula>T3="Retard"</formula>
    </cfRule>
    <cfRule type="expression" priority="2" dxfId="1" stopIfTrue="1">
      <formula>T3="OK"</formula>
    </cfRule>
  </conditionalFormatting>
  <conditionalFormatting sqref="P3:P12">
    <cfRule type="expression" priority="3" dxfId="0" stopIfTrue="1">
      <formula>P3&lt;0</formula>
    </cfRule>
    <cfRule type="expression" priority="4" dxfId="1" stopIfTrue="1">
      <formula>P3&gt;0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4"/>
  <sheetViews>
    <sheetView workbookViewId="0">
      <pane ySplit="3" topLeftCell="A4" activePane="bottomLeft" state="frozen"/>
      <selection pane="bottomLeft" activeCell="A1" sqref="A1"/>
    </sheetView>
  </sheetViews>
  <sheetFormatPr baseColWidth="8" defaultRowHeight="15"/>
  <cols>
    <col width="38" customWidth="1" min="1" max="1"/>
    <col width="18" customWidth="1" min="2" max="2"/>
    <col width="4" customWidth="1" min="3" max="3"/>
    <col width="20" customWidth="1" min="4" max="4"/>
    <col width="18" customWidth="1" min="5" max="5"/>
    <col width="4" customWidth="1" min="6" max="6"/>
    <col width="20" customWidth="1" min="7" max="7"/>
    <col width="18" customWidth="1" min="8" max="8"/>
    <col width="4" customWidth="1" min="9" max="9"/>
    <col width="16" customWidth="1" min="10" max="10"/>
    <col width="12" customWidth="1" min="11" max="11"/>
    <col width="4" customWidth="1" min="12" max="12"/>
    <col width="16" customWidth="1" min="13" max="13"/>
  </cols>
  <sheetData>
    <row r="1" ht="32" customHeight="1">
      <c r="A1" s="1" t="inlineStr">
        <is>
          <t>SYNTHÈSE &amp; INDICATEURS — PRÉAVIS LOCATAIRES</t>
        </is>
      </c>
    </row>
    <row r="2"/>
    <row r="3" ht="22" customHeight="1">
      <c r="A3" s="19" t="inlineStr">
        <is>
          <t>INDICATEURS CLÉS</t>
        </is>
      </c>
      <c r="J3" s="19" t="inlineStr">
        <is>
          <t>CONGÉS PAR MOIS (2026)</t>
        </is>
      </c>
    </row>
    <row r="4" ht="18" customHeight="1">
      <c r="A4" s="20" t="inlineStr">
        <is>
          <t>Nombre total de congés reçus</t>
        </is>
      </c>
      <c r="B4" s="43">
        <f>COUNTA('Suivi des préavis'!A3:A12)</f>
        <v/>
      </c>
      <c r="D4" s="2" t="inlineStr">
        <is>
          <t>Ville</t>
        </is>
      </c>
      <c r="E4" s="2" t="inlineStr">
        <is>
          <t>Nombre</t>
        </is>
      </c>
      <c r="G4" s="2" t="inlineStr">
        <is>
          <t>Type</t>
        </is>
      </c>
      <c r="H4" s="2" t="inlineStr">
        <is>
          <t>Nombre</t>
        </is>
      </c>
      <c r="J4" s="2" t="inlineStr">
        <is>
          <t>Mois</t>
        </is>
      </c>
      <c r="K4" s="2" t="inlineStr">
        <is>
          <t>Nombre de congés</t>
        </is>
      </c>
    </row>
    <row r="5" ht="16" customHeight="1">
      <c r="A5" s="20" t="inlineStr">
        <is>
          <t>Nombre de dossiers clos</t>
        </is>
      </c>
      <c r="B5" s="43">
        <f>COUNTIF('Suivi des préavis'!S3:S12,"Clos")</f>
        <v/>
      </c>
      <c r="D5" s="20" t="inlineStr">
        <is>
          <t>Lyon</t>
        </is>
      </c>
      <c r="E5" s="3">
        <f>COUNTIF('Suivi des préavis'!E3:E12,D5)</f>
        <v/>
      </c>
      <c r="G5" s="22" t="inlineStr">
        <is>
          <t>Vide</t>
        </is>
      </c>
      <c r="H5" s="3">
        <f>COUNTIF('Suivi des préavis'!C3:C12,"Vide")</f>
        <v/>
      </c>
      <c r="J5" s="22" t="inlineStr">
        <is>
          <t>Janvier 2026</t>
        </is>
      </c>
      <c r="K5" s="3">
        <f>SUMPRODUCT((MONTH('Suivi des préavis'!F3:F12)=1)*(YEAR('Suivi des préavis'!F3:F12)=2026)*1)</f>
        <v/>
      </c>
    </row>
    <row r="6" ht="16" customHeight="1">
      <c r="A6" s="20" t="inlineStr">
        <is>
          <t>Nombre de dossiers en cours</t>
        </is>
      </c>
      <c r="B6" s="43">
        <f>COUNTIF('Suivi des préavis'!S3:S12,"En cours")</f>
        <v/>
      </c>
      <c r="D6" s="20" t="inlineStr">
        <is>
          <t>Paris</t>
        </is>
      </c>
      <c r="E6" s="3">
        <f>COUNTIF('Suivi des préavis'!E3:E12,D6)</f>
        <v/>
      </c>
      <c r="G6" s="22" t="inlineStr">
        <is>
          <t>Meublé</t>
        </is>
      </c>
      <c r="H6" s="3">
        <f>COUNTIF('Suivi des préavis'!C3:C12,"Meublé")</f>
        <v/>
      </c>
      <c r="J6" s="22" t="inlineStr">
        <is>
          <t>Février 2026</t>
        </is>
      </c>
      <c r="K6" s="3">
        <f>SUMPRODUCT((MONTH('Suivi des préavis'!F3:F12)=2)*(YEAR('Suivi des préavis'!F3:F12)=2026)*1)</f>
        <v/>
      </c>
    </row>
    <row r="7" ht="16" customHeight="1">
      <c r="A7" s="20" t="inlineStr">
        <is>
          <t>Dossiers en retard de restitution</t>
        </is>
      </c>
      <c r="B7" s="43">
        <f>COUNTIF('Suivi des préavis'!T3:T12,"Retard")</f>
        <v/>
      </c>
      <c r="D7" s="20" t="inlineStr">
        <is>
          <t>Bordeaux</t>
        </is>
      </c>
      <c r="E7" s="3">
        <f>COUNTIF('Suivi des préavis'!E3:E12,D7)</f>
        <v/>
      </c>
      <c r="J7" s="22" t="inlineStr">
        <is>
          <t>Mars 2026</t>
        </is>
      </c>
      <c r="K7" s="3">
        <f>SUMPRODUCT((MONTH('Suivi des préavis'!F3:F12)=3)*(YEAR('Suivi des préavis'!F3:F12)=2026)*1)</f>
        <v/>
      </c>
    </row>
    <row r="8" ht="16" customHeight="1">
      <c r="A8" s="20" t="inlineStr">
        <is>
          <t>Durée moyenne préavis (mois)</t>
        </is>
      </c>
      <c r="B8" s="44">
        <f>IFERROR(AVERAGE('Suivi des préavis'!H3:H12),0)</f>
        <v/>
      </c>
      <c r="D8" s="20" t="inlineStr">
        <is>
          <t>Marseille</t>
        </is>
      </c>
      <c r="E8" s="3">
        <f>COUNTIF('Suivi des préavis'!E3:E12,D8)</f>
        <v/>
      </c>
      <c r="J8" s="22" t="inlineStr">
        <is>
          <t>Avril 2026</t>
        </is>
      </c>
      <c r="K8" s="3">
        <f>SUMPRODUCT((MONTH('Suivi des préavis'!F3:F12)=4)*(YEAR('Suivi des préavis'!F3:F12)=2026)*1)</f>
        <v/>
      </c>
    </row>
    <row r="9" ht="16" customHeight="1">
      <c r="A9" s="20" t="inlineStr">
        <is>
          <t>Montant total dépôts de garantie (€)</t>
        </is>
      </c>
      <c r="B9" s="45">
        <f>SUM('Suivi des préavis'!N3:N12)</f>
        <v/>
      </c>
      <c r="D9" s="20" t="inlineStr">
        <is>
          <t>Lille</t>
        </is>
      </c>
      <c r="E9" s="3">
        <f>COUNTIF('Suivi des préavis'!E3:E12,D9)</f>
        <v/>
      </c>
      <c r="J9" s="22" t="inlineStr">
        <is>
          <t>Mai 2026</t>
        </is>
      </c>
      <c r="K9" s="3">
        <f>SUMPRODUCT((MONTH('Suivi des préavis'!F3:F12)=5)*(YEAR('Suivi des préavis'!F3:F12)=2026)*1)</f>
        <v/>
      </c>
    </row>
    <row r="10" ht="16" customHeight="1">
      <c r="A10" s="20" t="inlineStr">
        <is>
          <t>Montant total retenu (€)</t>
        </is>
      </c>
      <c r="B10" s="45">
        <f>SUM('Suivi des préavis'!O3:O12)</f>
        <v/>
      </c>
      <c r="D10" s="20" t="inlineStr">
        <is>
          <t>Nantes</t>
        </is>
      </c>
      <c r="E10" s="3">
        <f>COUNTIF('Suivi des préavis'!E3:E12,D10)</f>
        <v/>
      </c>
      <c r="J10" s="22" t="inlineStr">
        <is>
          <t>Juin 2026</t>
        </is>
      </c>
      <c r="K10" s="3">
        <f>SUMPRODUCT((MONTH('Suivi des préavis'!F3:F12)=6)*(YEAR('Suivi des préavis'!F3:F12)=2026)*1)</f>
        <v/>
      </c>
    </row>
    <row r="11" ht="16" customHeight="1">
      <c r="A11" s="20" t="inlineStr">
        <is>
          <t>Solde total à restituer (€)</t>
        </is>
      </c>
      <c r="B11" s="45">
        <f>SUM('Suivi des préavis'!P3:P12)</f>
        <v/>
      </c>
      <c r="D11" s="20" t="inlineStr">
        <is>
          <t>Strasbourg</t>
        </is>
      </c>
      <c r="E11" s="3">
        <f>COUNTIF('Suivi des préavis'!E3:E12,D11)</f>
        <v/>
      </c>
    </row>
    <row r="12" ht="16" customHeight="1">
      <c r="A12" s="20" t="inlineStr">
        <is>
          <t>% dossiers clos</t>
        </is>
      </c>
      <c r="B12" s="46">
        <f>IFERROR(COUNTIF('Suivi des préavis'!S3:S12,"Clos")/COUNTA('Suivi des préavis'!A3:A12),0)</f>
        <v/>
      </c>
      <c r="D12" s="20" t="inlineStr">
        <is>
          <t>Toulouse</t>
        </is>
      </c>
      <c r="E12" s="3">
        <f>COUNTIF('Suivi des préavis'!E3:E12,D12)</f>
        <v/>
      </c>
    </row>
    <row r="13" ht="18" customHeight="1">
      <c r="A13" s="20" t="inlineStr">
        <is>
          <t>Préavis bail vide</t>
        </is>
      </c>
      <c r="B13" s="43">
        <f>COUNTIF('Suivi des préavis'!C3:C12,"Vide")</f>
        <v/>
      </c>
    </row>
    <row r="14" ht="18" customHeight="1">
      <c r="A14" s="20" t="inlineStr">
        <is>
          <t>Préavis bail meublé</t>
        </is>
      </c>
      <c r="B14" s="43">
        <f>COUNTIF('Suivi des préavis'!C3:C12,"Meublé")</f>
        <v/>
      </c>
    </row>
  </sheetData>
  <mergeCells count="4">
    <mergeCell ref="A1:L1"/>
    <mergeCell ref="A3:D3"/>
    <mergeCell ref="D3:H3"/>
    <mergeCell ref="J3:M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5" customWidth="1" min="1" max="1"/>
    <col width="30" customWidth="1" min="2" max="2"/>
    <col width="50" customWidth="1" min="3" max="3"/>
    <col width="5" customWidth="1" min="4" max="4"/>
    <col width="28" customWidth="1" min="5" max="5"/>
    <col width="28" customWidth="1" min="6" max="6"/>
  </cols>
  <sheetData>
    <row r="1" ht="32" customHeight="1">
      <c r="A1" s="1" t="inlineStr">
        <is>
          <t>GUIDE — PRÉAVIS DE DÉPART DU LOCATAIRE</t>
        </is>
      </c>
    </row>
    <row r="2" ht="22" customHeight="1">
      <c r="B2" s="26" t="inlineStr">
        <is>
          <t>CADRE LÉGAL — LOI DU 6 JUILLET 1989</t>
        </is>
      </c>
      <c r="C2" s="47" t="n"/>
      <c r="D2" s="47" t="n"/>
      <c r="E2" s="47" t="n"/>
      <c r="F2" s="48" t="n"/>
    </row>
    <row r="3"/>
    <row r="4" ht="42" customHeight="1">
      <c r="B4" s="27" t="inlineStr">
        <is>
          <t>Texte de référence</t>
        </is>
      </c>
      <c r="C4" s="28" t="inlineStr">
        <is>
          <t>Loi n° 89-462 du 6 juillet 1989 tendant à améliorer les rapports locatifs.</t>
        </is>
      </c>
      <c r="D4" s="47" t="n"/>
      <c r="E4" s="47" t="n"/>
      <c r="F4" s="48" t="n"/>
    </row>
    <row r="5" ht="42" customHeight="1">
      <c r="B5" s="27" t="inlineStr">
        <is>
          <t>Principe général</t>
        </is>
      </c>
      <c r="C5" s="28" t="inlineStr">
        <is>
          <t>Le locataire peut donner congé à tout moment, sans avoir à se justifier. Le bailleur doit en être informé par lettre recommandée avec AR, acte d'huissier ou remise en main propre contre récépissé.</t>
        </is>
      </c>
      <c r="D5" s="47" t="n"/>
      <c r="E5" s="47" t="n"/>
      <c r="F5" s="48" t="n"/>
    </row>
    <row r="6"/>
    <row r="7" ht="22" customHeight="1">
      <c r="B7" s="26" t="inlineStr">
        <is>
          <t>DURÉE DU PRÉAVIS LOCATAIRE</t>
        </is>
      </c>
      <c r="C7" s="47" t="n"/>
      <c r="D7" s="47" t="n"/>
      <c r="E7" s="47" t="n"/>
      <c r="F7" s="48" t="n"/>
    </row>
    <row r="8"/>
    <row r="9" ht="42" customHeight="1">
      <c r="B9" s="27" t="inlineStr">
        <is>
          <t>Bail vide (non meublé)</t>
        </is>
      </c>
      <c r="C9" s="28" t="inlineStr">
        <is>
          <t>Préavis de 3 mois en règle générale (art. 15 loi 1989). Réduit à 1 mois dans les zones tendues (liste des agglomérations concernées par décret), en cas de mutation professionnelle, perte d'emploi, RSA, logement insalubre, état de santé justifiant un déménagement.</t>
        </is>
      </c>
      <c r="D9" s="47" t="n"/>
      <c r="E9" s="47" t="n"/>
      <c r="F9" s="48" t="n"/>
    </row>
    <row r="10" ht="42" customHeight="1">
      <c r="B10" s="27" t="inlineStr">
        <is>
          <t>Bail meublé</t>
        </is>
      </c>
      <c r="C10" s="28" t="inlineStr">
        <is>
          <t>Préavis de 1 mois (art. 25-8 loi 1989), quelle que soit la zone géographique.</t>
        </is>
      </c>
      <c r="D10" s="47" t="n"/>
      <c r="E10" s="47" t="n"/>
      <c r="F10" s="48" t="n"/>
    </row>
    <row r="11" ht="42" customHeight="1">
      <c r="B11" s="27" t="inlineStr">
        <is>
          <t>Point de départ</t>
        </is>
      </c>
      <c r="C11" s="28" t="inlineStr">
        <is>
          <t>Le délai court à compter du lendemain de la réception du congé par le bailleur (ou son mandataire). La date de réception du pli recommandé fait foi.</t>
        </is>
      </c>
      <c r="D11" s="47" t="n"/>
      <c r="E11" s="47" t="n"/>
      <c r="F11" s="48" t="n"/>
    </row>
    <row r="12"/>
    <row r="13" ht="22" customHeight="1">
      <c r="B13" s="26" t="inlineStr">
        <is>
          <t>DÉPÔT DE GARANTIE — RESTITUTION</t>
        </is>
      </c>
      <c r="C13" s="47" t="n"/>
      <c r="D13" s="47" t="n"/>
      <c r="E13" s="47" t="n"/>
      <c r="F13" s="48" t="n"/>
    </row>
    <row r="14"/>
    <row r="15" ht="42" customHeight="1">
      <c r="B15" s="27" t="inlineStr">
        <is>
          <t>Montant du dépôt</t>
        </is>
      </c>
      <c r="C15" s="28" t="inlineStr">
        <is>
          <t>Bail vide : 1 mois de loyer hors charges. Bail meublé : 2 mois de loyer hors charges (maximum légal).</t>
        </is>
      </c>
      <c r="D15" s="47" t="n"/>
      <c r="E15" s="47" t="n"/>
      <c r="F15" s="48" t="n"/>
    </row>
    <row r="16" ht="42" customHeight="1">
      <c r="B16" s="27" t="inlineStr">
        <is>
          <t>Délai de restitution</t>
        </is>
      </c>
      <c r="C16" s="28" t="inlineStr">
        <is>
          <t>Le bailleur dispose de 10 jours si l'état des lieux de sortie est conforme à l'état des lieux d'entrée, ou de 2 mois (60 jours) si des retenues sont justifiées.</t>
        </is>
      </c>
      <c r="D16" s="47" t="n"/>
      <c r="E16" s="47" t="n"/>
      <c r="F16" s="48" t="n"/>
    </row>
    <row r="17" ht="42" customHeight="1">
      <c r="B17" s="27" t="inlineStr">
        <is>
          <t>Déduction autorisée</t>
        </is>
      </c>
      <c r="C17" s="28" t="inlineStr">
        <is>
          <t>Les retenues doivent être justifiées par des devis ou factures. La vétusté doit être prise en compte (grille de vétusté si annexée au bail). Les dégradations doivent être mentionnées dans l'état des lieux de sortie.</t>
        </is>
      </c>
      <c r="D17" s="47" t="n"/>
      <c r="E17" s="47" t="n"/>
      <c r="F17" s="48" t="n"/>
    </row>
    <row r="18" ht="42" customHeight="1">
      <c r="B18" s="27" t="inlineStr">
        <is>
          <t>Pénalité retard</t>
        </is>
      </c>
      <c r="C18" s="28" t="inlineStr">
        <is>
          <t>En cas de restitution hors délai, le dépôt est majoré de 10 % du loyer mensuel hors charges par mois (ou fraction de mois) de retard — art. 22 loi 1989.</t>
        </is>
      </c>
      <c r="D18" s="47" t="n"/>
      <c r="E18" s="47" t="n"/>
      <c r="F18" s="48" t="n"/>
    </row>
    <row r="19"/>
    <row r="20" ht="22" customHeight="1">
      <c r="B20" s="26" t="inlineStr">
        <is>
          <t>ÉTAT DES LIEUX DE SORTIE</t>
        </is>
      </c>
      <c r="C20" s="47" t="n"/>
      <c r="D20" s="47" t="n"/>
      <c r="E20" s="47" t="n"/>
      <c r="F20" s="48" t="n"/>
    </row>
    <row r="21"/>
    <row r="22" ht="42" customHeight="1">
      <c r="B22" s="27" t="inlineStr">
        <is>
          <t>Obligation</t>
        </is>
      </c>
      <c r="C22" s="28" t="inlineStr">
        <is>
          <t>L'état des lieux de sortie est obligatoire (art. 3-2 loi 1989). Il doit être établi contradictoirement entre le locataire et le bailleur (ou son mandataire). Si le locataire s'y oppose, l'état des lieux peut être dressé par un huissier.</t>
        </is>
      </c>
      <c r="D22" s="47" t="n"/>
      <c r="E22" s="47" t="n"/>
      <c r="F22" s="48" t="n"/>
    </row>
    <row r="23" ht="42" customHeight="1">
      <c r="B23" s="27" t="inlineStr">
        <is>
          <t>Remise des clés</t>
        </is>
      </c>
      <c r="C23" s="28" t="inlineStr">
        <is>
          <t>La date de remise des clés marque la fin de la location et déclenche le délai de restitution du dépôt de garantie.</t>
        </is>
      </c>
      <c r="D23" s="47" t="n"/>
      <c r="E23" s="47" t="n"/>
      <c r="F23" s="48" t="n"/>
    </row>
    <row r="24"/>
    <row r="25" ht="22" customHeight="1">
      <c r="B25" s="26" t="inlineStr">
        <is>
          <t>UTILISATION DU CLASSEUR</t>
        </is>
      </c>
      <c r="C25" s="47" t="n"/>
      <c r="D25" s="47" t="n"/>
      <c r="E25" s="47" t="n"/>
      <c r="F25" s="48" t="n"/>
    </row>
    <row r="26"/>
    <row r="27" ht="42" customHeight="1">
      <c r="B27" s="27" t="inlineStr">
        <is>
          <t>Feuille 1 — Suivi des préavis</t>
        </is>
      </c>
      <c r="C27" s="28" t="inlineStr">
        <is>
          <t>Saisissez les informations dans les cellules en jaune pâle. Les colonnes calculées (fond blanc / gris) se mettent à jour automatiquement. Ne pas modifier les cellules à formule.</t>
        </is>
      </c>
      <c r="D27" s="47" t="n"/>
      <c r="E27" s="47" t="n"/>
      <c r="F27" s="48" t="n"/>
    </row>
    <row r="28" ht="42" customHeight="1">
      <c r="B28" s="27" t="inlineStr">
        <is>
          <t>Feuille 2 — Synthèse &amp; indicateurs</t>
        </is>
      </c>
      <c r="C28" s="28" t="inlineStr">
        <is>
          <t>Tableau de bord automatique. Les indicateurs et graphiques reflètent les données de la feuille 1. Aucune saisie requise.</t>
        </is>
      </c>
      <c r="D28" s="47" t="n"/>
      <c r="E28" s="47" t="n"/>
      <c r="F28" s="48" t="n"/>
    </row>
    <row r="29" ht="42" customHeight="1">
      <c r="B29" s="27" t="inlineStr">
        <is>
          <t>Feuille 3 — Guide &amp; règles</t>
        </is>
      </c>
      <c r="C29" s="28" t="inlineStr">
        <is>
          <t>Cette feuille d'aide. Informative uniquement.</t>
        </is>
      </c>
      <c r="D29" s="47" t="n"/>
      <c r="E29" s="47" t="n"/>
      <c r="F29" s="48" t="n"/>
    </row>
    <row r="30"/>
    <row r="31" ht="22" customHeight="1">
      <c r="B31" s="26" t="inlineStr">
        <is>
          <t>LÉGENDE DES COULEURS</t>
        </is>
      </c>
      <c r="C31" s="47" t="n"/>
      <c r="D31" s="47" t="n"/>
      <c r="E31" s="47" t="n"/>
      <c r="F31" s="48" t="n"/>
    </row>
    <row r="32"/>
    <row r="33" ht="18" customHeight="1">
      <c r="B33" s="2" t="inlineStr">
        <is>
          <t>Couleur</t>
        </is>
      </c>
      <c r="C33" s="2" t="inlineStr">
        <is>
          <t>Nom</t>
        </is>
      </c>
      <c r="D33" s="2" t="inlineStr">
        <is>
          <t>Signification</t>
        </is>
      </c>
      <c r="E33" s="47" t="n"/>
      <c r="F33" s="48" t="n"/>
    </row>
    <row r="34" ht="18" customHeight="1">
      <c r="B34" s="29" t="inlineStr"/>
      <c r="C34" s="30" t="inlineStr">
        <is>
          <t>Jaune pâle</t>
        </is>
      </c>
      <c r="D34" s="4" t="inlineStr">
        <is>
          <t>Cellule de saisie manuelle — à compléter par l'utilisateur.</t>
        </is>
      </c>
      <c r="E34" s="47" t="n"/>
      <c r="F34" s="48" t="n"/>
    </row>
    <row r="35" ht="18" customHeight="1">
      <c r="B35" s="31" t="inlineStr"/>
      <c r="C35" s="30" t="inlineStr">
        <is>
          <t>Vert clair</t>
        </is>
      </c>
      <c r="D35" s="4" t="inlineStr">
        <is>
          <t>Solde positif ou statut OK (pas de retard).</t>
        </is>
      </c>
      <c r="E35" s="47" t="n"/>
      <c r="F35" s="48" t="n"/>
    </row>
    <row r="36" ht="18" customHeight="1">
      <c r="B36" s="32" t="inlineStr"/>
      <c r="C36" s="30" t="inlineStr">
        <is>
          <t>Rouge clair</t>
        </is>
      </c>
      <c r="D36" s="4" t="inlineStr">
        <is>
          <t>Solde négatif, retard de restitution ou alerte.</t>
        </is>
      </c>
      <c r="E36" s="47" t="n"/>
      <c r="F36" s="48" t="n"/>
    </row>
    <row r="37" ht="18" customHeight="1">
      <c r="B37" s="33" t="inlineStr"/>
      <c r="C37" s="30" t="inlineStr">
        <is>
          <t>Gris très clair</t>
        </is>
      </c>
      <c r="D37" s="4" t="inlineStr">
        <is>
          <t>Ligne alternée (pair) — lecture facilitée.</t>
        </is>
      </c>
      <c r="E37" s="47" t="n"/>
      <c r="F37" s="48" t="n"/>
    </row>
    <row r="38" ht="18" customHeight="1">
      <c r="B38" s="17" t="inlineStr"/>
      <c r="C38" s="30" t="inlineStr">
        <is>
          <t>Bleu nuit</t>
        </is>
      </c>
      <c r="D38" s="4" t="inlineStr">
        <is>
          <t>En-têtes principaux et ligne de total.</t>
        </is>
      </c>
      <c r="E38" s="47" t="n"/>
      <c r="F38" s="48" t="n"/>
    </row>
    <row r="39" ht="18" customHeight="1">
      <c r="B39" s="34" t="inlineStr"/>
      <c r="C39" s="30" t="inlineStr">
        <is>
          <t>Teal</t>
        </is>
      </c>
      <c r="D39" s="4" t="inlineStr">
        <is>
          <t>Sous-titres de section.</t>
        </is>
      </c>
      <c r="E39" s="47" t="n"/>
      <c r="F39" s="48" t="n"/>
    </row>
    <row r="40"/>
    <row r="41" ht="30" customHeight="1">
      <c r="B41" s="35" t="inlineStr">
        <is>
          <t>⚠  Ce classeur est un outil de gestion pratique. Il ne constitue pas un avis juridique. Consultez un professionnel (avocat, notaire, agent immobilier) pour toute situation complexe.</t>
        </is>
      </c>
      <c r="C41" s="47" t="n"/>
      <c r="D41" s="47" t="n"/>
      <c r="E41" s="47" t="n"/>
      <c r="F41" s="48" t="n"/>
    </row>
  </sheetData>
  <mergeCells count="29">
    <mergeCell ref="A1:F1"/>
    <mergeCell ref="B2:F2"/>
    <mergeCell ref="C4:F4"/>
    <mergeCell ref="C5:F5"/>
    <mergeCell ref="B7:F7"/>
    <mergeCell ref="C9:F9"/>
    <mergeCell ref="C10:F10"/>
    <mergeCell ref="C11:F11"/>
    <mergeCell ref="B13:F13"/>
    <mergeCell ref="C15:F15"/>
    <mergeCell ref="C16:F16"/>
    <mergeCell ref="C17:F17"/>
    <mergeCell ref="C18:F18"/>
    <mergeCell ref="B20:F20"/>
    <mergeCell ref="C22:F22"/>
    <mergeCell ref="C23:F23"/>
    <mergeCell ref="B25:F25"/>
    <mergeCell ref="C27:F27"/>
    <mergeCell ref="C28:F28"/>
    <mergeCell ref="C29:F29"/>
    <mergeCell ref="B31:F31"/>
    <mergeCell ref="D33:F33"/>
    <mergeCell ref="D34:F34"/>
    <mergeCell ref="D35:F35"/>
    <mergeCell ref="D36:F36"/>
    <mergeCell ref="D37:F37"/>
    <mergeCell ref="D38:F38"/>
    <mergeCell ref="D39:F39"/>
    <mergeCell ref="B41:F4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2026-06-19T14:25:13Z</dcterms:created>
  <dcterms:modified xmlns:dcterms="http://purl.org/dc/terms/" xmlns:xsi="http://www.w3.org/2001/XMLSchema-instance" xsi:type="dcterms:W3CDTF">2026-06-19T14:25:13Z</dcterms:modified>
</cp:coreProperties>
</file>