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charge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Détail_charges" sheetId="3" state="visible" r:id="rId3"/>
    <sheet xmlns:r="http://schemas.openxmlformats.org/officeDocument/2006/relationships" name="Mode_d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 &quot;m²&quot;"/>
    <numFmt numFmtId="165" formatCode="# ##0.00 €"/>
  </numFmts>
  <fonts count="11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sz val="10"/>
    </font>
    <font>
      <b val="1"/>
      <color rgb="00FFFFFF"/>
      <sz val="10"/>
    </font>
    <font>
      <b val="1"/>
      <color rgb="00FFFFFF"/>
    </font>
    <font>
      <b val="1"/>
    </font>
    <font>
      <b val="1"/>
      <color rgb="0016A34A"/>
    </font>
    <font>
      <b val="1"/>
      <color rgb="00DC2626"/>
    </font>
    <font>
      <color rgb="0016A34A"/>
    </font>
    <font>
      <sz val="10"/>
    </font>
  </fonts>
  <fills count="9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0E7490"/>
      </patternFill>
    </fill>
    <fill>
      <patternFill patternType="solid">
        <fgColor rgb="00164E63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left" vertical="center"/>
    </xf>
    <xf numFmtId="10" fontId="0" fillId="4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left" vertical="center"/>
    </xf>
    <xf numFmtId="164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left" vertical="center"/>
    </xf>
    <xf numFmtId="10" fontId="0" fillId="6" borderId="1" applyAlignment="1" pivotButton="0" quotePrefix="0" xfId="0">
      <alignment horizontal="left" vertical="center"/>
    </xf>
    <xf numFmtId="0" fontId="4" fillId="7" borderId="0" applyAlignment="1" pivotButton="0" quotePrefix="0" xfId="0">
      <alignment horizontal="center" vertical="center"/>
    </xf>
    <xf numFmtId="0" fontId="0" fillId="7" borderId="0" pivotButton="0" quotePrefix="0" xfId="0"/>
    <xf numFmtId="165" fontId="5" fillId="7" borderId="0" pivotButton="0" quotePrefix="0" xfId="0"/>
    <xf numFmtId="165" fontId="5" fillId="7" borderId="0" applyAlignment="1" pivotButton="0" quotePrefix="0" xfId="0">
      <alignment horizontal="right" vertical="center"/>
    </xf>
    <xf numFmtId="0" fontId="6" fillId="0" borderId="1" pivotButton="0" quotePrefix="0" xfId="0"/>
    <xf numFmtId="0" fontId="7" fillId="0" borderId="1" pivotButton="0" quotePrefix="0" xfId="0"/>
    <xf numFmtId="0" fontId="0" fillId="0" borderId="1" pivotButton="0" quotePrefix="0" xfId="0"/>
    <xf numFmtId="0" fontId="8" fillId="0" borderId="1" pivotButton="0" quotePrefix="0" xfId="0"/>
    <xf numFmtId="0" fontId="3" fillId="6" borderId="1" applyAlignment="1" pivotButton="0" quotePrefix="0" xfId="0">
      <alignment horizontal="left" vertical="center"/>
    </xf>
    <xf numFmtId="1" fontId="0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right" vertical="center"/>
    </xf>
    <xf numFmtId="165" fontId="0" fillId="6" borderId="1" applyAlignment="1" pivotButton="0" quotePrefix="0" xfId="0">
      <alignment horizontal="right" vertical="center"/>
    </xf>
    <xf numFmtId="10" fontId="0" fillId="6" borderId="1" applyAlignment="1" pivotButton="0" quotePrefix="0" xfId="0">
      <alignment horizontal="right" vertical="center"/>
    </xf>
    <xf numFmtId="1" fontId="0" fillId="4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8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9" fontId="0" fillId="4" borderId="1" applyAlignment="1" pivotButton="0" quotePrefix="0" xfId="0">
      <alignment horizontal="left" vertical="center"/>
    </xf>
    <xf numFmtId="0" fontId="9" fillId="6" borderId="1" applyAlignment="1" pivotButton="0" quotePrefix="0" xfId="0">
      <alignment horizontal="left" vertical="center"/>
    </xf>
    <xf numFmtId="9" fontId="0" fillId="6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center"/>
    </xf>
    <xf numFmtId="165" fontId="5" fillId="7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/>
    </xf>
    <xf numFmtId="0" fontId="0" fillId="6" borderId="1" pivotButton="0" quotePrefix="0" xfId="0"/>
    <xf numFmtId="0" fontId="10" fillId="6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1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left" vertical="center"/>
    </xf>
    <xf numFmtId="164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left" vertical="center"/>
    </xf>
    <xf numFmtId="165" fontId="5" fillId="7" borderId="0" pivotButton="0" quotePrefix="0" xfId="0"/>
    <xf numFmtId="165" fontId="5" fillId="7" borderId="0" applyAlignment="1" pivotButton="0" quotePrefix="0" xfId="0">
      <alignment horizontal="right" vertical="center"/>
    </xf>
    <xf numFmtId="165" fontId="0" fillId="4" borderId="1" applyAlignment="1" pivotButton="0" quotePrefix="0" xfId="0">
      <alignment horizontal="right" vertical="center"/>
    </xf>
    <xf numFmtId="165" fontId="0" fillId="6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Régularisation par immeuble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'Synthèse'!E14</f>
            </strRef>
          </tx>
          <spPr>
            <a:solidFill xmlns:a="http://schemas.openxmlformats.org/drawingml/2006/main">
              <a:srgbClr val="0E7490"/>
            </a:solidFill>
            <a:ln xmlns:a="http://schemas.openxmlformats.org/drawingml/2006/main">
              <a:prstDash val="solid"/>
            </a:ln>
          </spPr>
          <cat>
            <numRef>
              <f>'Synthèse'!$A$15:$A$19</f>
            </numRef>
          </cat>
          <val>
            <numRef>
              <f>'Synthèse'!$E$15:$E$19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Immeuble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Lots : bailleur vs locataire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'Synthèse'!$H$23:$H$24</f>
            </numRef>
          </cat>
          <val>
            <numRef>
              <f>'Synthèse'!$I$23:$I$24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22" customWidth="1" min="2" max="2"/>
    <col width="28" customWidth="1" min="3" max="3"/>
    <col width="16" customWidth="1" min="4" max="4"/>
    <col width="20" customWidth="1" min="5" max="5"/>
    <col width="18" customWidth="1" min="6" max="6"/>
    <col width="20" customWidth="1" min="7" max="7"/>
    <col width="18" customWidth="1" min="8" max="8"/>
    <col width="10" customWidth="1" min="9" max="9"/>
    <col width="12" customWidth="1" min="10" max="10"/>
    <col width="12" customWidth="1" min="11" max="11"/>
    <col width="14" customWidth="1" min="12" max="12"/>
    <col width="16" customWidth="1" min="13" max="13"/>
    <col width="16" customWidth="1" min="14" max="14"/>
    <col width="18" customWidth="1" min="15" max="15"/>
    <col width="18" customWidth="1" min="16" max="16"/>
    <col width="14" customWidth="1" min="17" max="17"/>
    <col width="18" customWidth="1" min="18" max="18"/>
    <col width="16" customWidth="1" min="19" max="19"/>
    <col width="26" customWidth="1" min="20" max="20"/>
    <col width="22" customWidth="1" min="21" max="21"/>
  </cols>
  <sheetData>
    <row r="1" ht="28" customHeight="1">
      <c r="A1" s="1" t="inlineStr">
        <is>
          <t>RÉGULARISATION ANNUELLE DES CHARGES LOCATIVES — EXERCICE 2026</t>
        </is>
      </c>
    </row>
    <row r="2" ht="38" customHeight="1">
      <c r="A2" s="2" t="inlineStr">
        <is>
          <t>ID Lot</t>
        </is>
      </c>
      <c r="B2" s="2" t="inlineStr">
        <is>
          <t>Immeuble</t>
        </is>
      </c>
      <c r="C2" s="2" t="inlineStr">
        <is>
          <t>Adresse</t>
        </is>
      </c>
      <c r="D2" s="2" t="inlineStr">
        <is>
          <t>Ville</t>
        </is>
      </c>
      <c r="E2" s="2" t="inlineStr">
        <is>
          <t>Bailleur / SCI</t>
        </is>
      </c>
      <c r="F2" s="2" t="inlineStr">
        <is>
          <t>SIRET</t>
        </is>
      </c>
      <c r="G2" s="2" t="inlineStr">
        <is>
          <t>Locataire</t>
        </is>
      </c>
      <c r="H2" s="2" t="inlineStr">
        <is>
          <t>Type logement</t>
        </is>
      </c>
      <c r="I2" s="2" t="inlineStr">
        <is>
          <t>Surface (m²)</t>
        </is>
      </c>
      <c r="J2" s="2" t="inlineStr">
        <is>
          <t>Date entrée</t>
        </is>
      </c>
      <c r="K2" s="2" t="inlineStr">
        <is>
          <t>Date sortie</t>
        </is>
      </c>
      <c r="L2" s="2" t="inlineStr">
        <is>
          <t>Loyer mensuel (€)</t>
        </is>
      </c>
      <c r="M2" s="2" t="inlineStr">
        <is>
          <t>Provision mens. (€)</t>
        </is>
      </c>
      <c r="N2" s="2" t="inlineStr">
        <is>
          <t>Total provisions (€)</t>
        </is>
      </c>
      <c r="O2" s="2" t="inlineStr">
        <is>
          <t>Charges récup. réelles (€)</t>
        </is>
      </c>
      <c r="P2" s="2" t="inlineStr">
        <is>
          <t>Charges non récup. (€)</t>
        </is>
      </c>
      <c r="Q2" s="2" t="inlineStr">
        <is>
          <t>Quote-part loc. (%)</t>
        </is>
      </c>
      <c r="R2" s="2" t="inlineStr">
        <is>
          <t>Montant récup. théorique (€)</t>
        </is>
      </c>
      <c r="S2" s="2" t="inlineStr">
        <is>
          <t>Régularisation (€)</t>
        </is>
      </c>
      <c r="T2" s="2" t="inlineStr">
        <is>
          <t>Statut</t>
        </is>
      </c>
      <c r="U2" s="2" t="inlineStr">
        <is>
          <t>Commentaire</t>
        </is>
      </c>
    </row>
    <row r="3">
      <c r="A3" s="3" t="inlineStr">
        <is>
          <t>LOT-01</t>
        </is>
      </c>
      <c r="B3" s="3" t="inlineStr">
        <is>
          <t>Résidence Les Tilleuls</t>
        </is>
      </c>
      <c r="C3" s="3" t="inlineStr">
        <is>
          <t>12 rue de la République</t>
        </is>
      </c>
      <c r="D3" s="3" t="inlineStr">
        <is>
          <t>Lyon 69002</t>
        </is>
      </c>
      <c r="E3" s="3" t="inlineStr">
        <is>
          <t>SCI des Tilleuls</t>
        </is>
      </c>
      <c r="F3" s="3" t="inlineStr">
        <is>
          <t>81234567800019</t>
        </is>
      </c>
      <c r="G3" s="3" t="inlineStr">
        <is>
          <t>Camille Durand</t>
        </is>
      </c>
      <c r="H3" s="3" t="inlineStr">
        <is>
          <t>Appartement T2</t>
        </is>
      </c>
      <c r="I3" s="43" t="n">
        <v>42</v>
      </c>
      <c r="J3" s="3" t="inlineStr">
        <is>
          <t>01/01/2026</t>
        </is>
      </c>
      <c r="K3" s="3" t="n"/>
      <c r="L3" s="44" t="n">
        <v>780</v>
      </c>
      <c r="M3" s="44" t="n">
        <v>95</v>
      </c>
      <c r="N3" s="45">
        <f>M3*12</f>
        <v/>
      </c>
      <c r="O3" s="45" t="n">
        <v>1080</v>
      </c>
      <c r="P3" s="45" t="n">
        <v>320</v>
      </c>
      <c r="Q3" s="7" t="n">
        <v>0.75</v>
      </c>
      <c r="R3" s="45">
        <f>O3*Q3</f>
        <v/>
      </c>
      <c r="S3" s="45">
        <f>N3-R3</f>
        <v/>
      </c>
      <c r="T3" s="3">
        <f>IF(S3&gt;0,"Solde en faveur du bailleur",IF(S3&lt;0,"Solde en faveur du locataire","Équilibré"))</f>
        <v/>
      </c>
      <c r="U3" s="3" t="n"/>
    </row>
    <row r="4">
      <c r="A4" s="8" t="inlineStr">
        <is>
          <t>LOT-02</t>
        </is>
      </c>
      <c r="B4" s="8" t="inlineStr">
        <is>
          <t>Résidence Les Tilleuls</t>
        </is>
      </c>
      <c r="C4" s="8" t="inlineStr">
        <is>
          <t>12 rue de la République</t>
        </is>
      </c>
      <c r="D4" s="8" t="inlineStr">
        <is>
          <t>Lyon 69002</t>
        </is>
      </c>
      <c r="E4" s="8" t="inlineStr">
        <is>
          <t>SCI des Tilleuls</t>
        </is>
      </c>
      <c r="F4" s="8" t="inlineStr">
        <is>
          <t>81234567800019</t>
        </is>
      </c>
      <c r="G4" s="8" t="inlineStr">
        <is>
          <t>Julien Moreau</t>
        </is>
      </c>
      <c r="H4" s="8" t="inlineStr">
        <is>
          <t>Appartement T3</t>
        </is>
      </c>
      <c r="I4" s="46" t="n">
        <v>58</v>
      </c>
      <c r="J4" s="8" t="inlineStr">
        <is>
          <t>01/01/2026</t>
        </is>
      </c>
      <c r="K4" s="8" t="n"/>
      <c r="L4" s="44" t="n">
        <v>950</v>
      </c>
      <c r="M4" s="44" t="n">
        <v>130</v>
      </c>
      <c r="N4" s="47">
        <f>M4*12</f>
        <v/>
      </c>
      <c r="O4" s="47" t="n">
        <v>1440</v>
      </c>
      <c r="P4" s="47" t="n">
        <v>410</v>
      </c>
      <c r="Q4" s="11" t="n">
        <v>0.85</v>
      </c>
      <c r="R4" s="47">
        <f>O4*Q4</f>
        <v/>
      </c>
      <c r="S4" s="47">
        <f>N4-R4</f>
        <v/>
      </c>
      <c r="T4" s="8">
        <f>IF(S4&gt;0,"Solde en faveur du bailleur",IF(S4&lt;0,"Solde en faveur du locataire","Équilibré"))</f>
        <v/>
      </c>
      <c r="U4" s="8" t="n"/>
    </row>
    <row r="5">
      <c r="A5" s="3" t="inlineStr">
        <is>
          <t>LOT-03</t>
        </is>
      </c>
      <c r="B5" s="3" t="inlineStr">
        <is>
          <t>Immeuble Rivoli</t>
        </is>
      </c>
      <c r="C5" s="3" t="inlineStr">
        <is>
          <t>8 avenue Victor Hugo</t>
        </is>
      </c>
      <c r="D5" s="3" t="inlineStr">
        <is>
          <t>Paris 75116</t>
        </is>
      </c>
      <c r="E5" s="3" t="inlineStr">
        <is>
          <t>SCI Rivoli</t>
        </is>
      </c>
      <c r="F5" s="3" t="inlineStr">
        <is>
          <t>83456789100027</t>
        </is>
      </c>
      <c r="G5" s="3" t="inlineStr">
        <is>
          <t>Sophie Lefèvre</t>
        </is>
      </c>
      <c r="H5" s="3" t="inlineStr">
        <is>
          <t>Appartement T1</t>
        </is>
      </c>
      <c r="I5" s="43" t="n">
        <v>30</v>
      </c>
      <c r="J5" s="3" t="inlineStr">
        <is>
          <t>01/03/2026</t>
        </is>
      </c>
      <c r="K5" s="3" t="n"/>
      <c r="L5" s="44" t="n">
        <v>1150</v>
      </c>
      <c r="M5" s="44" t="n">
        <v>150</v>
      </c>
      <c r="N5" s="45">
        <f>M5*10</f>
        <v/>
      </c>
      <c r="O5" s="45" t="n">
        <v>1620</v>
      </c>
      <c r="P5" s="45" t="n">
        <v>480</v>
      </c>
      <c r="Q5" s="7" t="n">
        <v>0.6</v>
      </c>
      <c r="R5" s="45">
        <f>O5*Q5</f>
        <v/>
      </c>
      <c r="S5" s="45">
        <f>N5-R5</f>
        <v/>
      </c>
      <c r="T5" s="3">
        <f>IF(S5&gt;0,"Solde en faveur du bailleur",IF(S5&lt;0,"Solde en faveur du locataire","Équilibré"))</f>
        <v/>
      </c>
      <c r="U5" s="3" t="n"/>
    </row>
    <row r="6">
      <c r="A6" s="8" t="inlineStr">
        <is>
          <t>LOT-04</t>
        </is>
      </c>
      <c r="B6" s="8" t="inlineStr">
        <is>
          <t>Immeuble Rivoli</t>
        </is>
      </c>
      <c r="C6" s="8" t="inlineStr">
        <is>
          <t>8 avenue Victor Hugo</t>
        </is>
      </c>
      <c r="D6" s="8" t="inlineStr">
        <is>
          <t>Paris 75116</t>
        </is>
      </c>
      <c r="E6" s="8" t="inlineStr">
        <is>
          <t>SCI Rivoli</t>
        </is>
      </c>
      <c r="F6" s="8" t="inlineStr">
        <is>
          <t>83456789100027</t>
        </is>
      </c>
      <c r="G6" s="8" t="inlineStr">
        <is>
          <t>Thomas Bernard</t>
        </is>
      </c>
      <c r="H6" s="8" t="inlineStr">
        <is>
          <t>Appartement T4</t>
        </is>
      </c>
      <c r="I6" s="46" t="n">
        <v>75</v>
      </c>
      <c r="J6" s="8" t="inlineStr">
        <is>
          <t>01/01/2026</t>
        </is>
      </c>
      <c r="K6" s="8" t="n"/>
      <c r="L6" s="44" t="n">
        <v>1200</v>
      </c>
      <c r="M6" s="44" t="n">
        <v>180</v>
      </c>
      <c r="N6" s="47">
        <f>M6*12</f>
        <v/>
      </c>
      <c r="O6" s="47" t="n">
        <v>2160</v>
      </c>
      <c r="P6" s="47" t="n">
        <v>620</v>
      </c>
      <c r="Q6" s="11" t="n">
        <v>0.9</v>
      </c>
      <c r="R6" s="47">
        <f>O6*Q6</f>
        <v/>
      </c>
      <c r="S6" s="47">
        <f>N6-R6</f>
        <v/>
      </c>
      <c r="T6" s="8">
        <f>IF(S6&gt;0,"Solde en faveur du bailleur",IF(S6&lt;0,"Solde en faveur du locataire","Équilibré"))</f>
        <v/>
      </c>
      <c r="U6" s="8" t="n"/>
    </row>
    <row r="7">
      <c r="A7" s="3" t="inlineStr">
        <is>
          <t>LOT-05</t>
        </is>
      </c>
      <c r="B7" s="3" t="inlineStr">
        <is>
          <t>Villa Gambetta</t>
        </is>
      </c>
      <c r="C7" s="3" t="inlineStr">
        <is>
          <t>24 cours Gambetta</t>
        </is>
      </c>
      <c r="D7" s="3" t="inlineStr">
        <is>
          <t>Bordeaux 33000</t>
        </is>
      </c>
      <c r="E7" s="3" t="inlineStr">
        <is>
          <t>SCI Horizon</t>
        </is>
      </c>
      <c r="F7" s="3" t="inlineStr">
        <is>
          <t>76543210900035</t>
        </is>
      </c>
      <c r="G7" s="3" t="inlineStr">
        <is>
          <t>Léa Martin</t>
        </is>
      </c>
      <c r="H7" s="3" t="inlineStr">
        <is>
          <t>Maison T4</t>
        </is>
      </c>
      <c r="I7" s="43" t="n">
        <v>90</v>
      </c>
      <c r="J7" s="3" t="inlineStr">
        <is>
          <t>01/01/2026</t>
        </is>
      </c>
      <c r="K7" s="3" t="n"/>
      <c r="L7" s="44" t="n">
        <v>950</v>
      </c>
      <c r="M7" s="44" t="n">
        <v>120</v>
      </c>
      <c r="N7" s="45">
        <f>M7*12</f>
        <v/>
      </c>
      <c r="O7" s="45" t="n">
        <v>1300</v>
      </c>
      <c r="P7" s="45" t="n">
        <v>380</v>
      </c>
      <c r="Q7" s="7" t="n">
        <v>0.7</v>
      </c>
      <c r="R7" s="45">
        <f>O7*Q7</f>
        <v/>
      </c>
      <c r="S7" s="45">
        <f>N7-R7</f>
        <v/>
      </c>
      <c r="T7" s="3">
        <f>IF(S7&gt;0,"Solde en faveur du bailleur",IF(S7&lt;0,"Solde en faveur du locataire","Équilibré"))</f>
        <v/>
      </c>
      <c r="U7" s="3" t="n"/>
    </row>
    <row r="8">
      <c r="A8" s="8" t="inlineStr">
        <is>
          <t>LOT-06</t>
        </is>
      </c>
      <c r="B8" s="8" t="inlineStr">
        <is>
          <t>Villa Gambetta</t>
        </is>
      </c>
      <c r="C8" s="8" t="inlineStr">
        <is>
          <t>24 cours Gambetta</t>
        </is>
      </c>
      <c r="D8" s="8" t="inlineStr">
        <is>
          <t>Bordeaux 33000</t>
        </is>
      </c>
      <c r="E8" s="8" t="inlineStr">
        <is>
          <t>SCI Horizon</t>
        </is>
      </c>
      <c r="F8" s="8" t="inlineStr">
        <is>
          <t>76543210900035</t>
        </is>
      </c>
      <c r="G8" s="8" t="inlineStr">
        <is>
          <t>Nicolas Petit</t>
        </is>
      </c>
      <c r="H8" s="8" t="inlineStr">
        <is>
          <t>Appartement T2</t>
        </is>
      </c>
      <c r="I8" s="46" t="n">
        <v>48</v>
      </c>
      <c r="J8" s="8" t="inlineStr">
        <is>
          <t>01/04/2026</t>
        </is>
      </c>
      <c r="K8" s="8" t="n"/>
      <c r="L8" s="44" t="n">
        <v>700</v>
      </c>
      <c r="M8" s="44" t="n">
        <v>85</v>
      </c>
      <c r="N8" s="47">
        <f>M8*9</f>
        <v/>
      </c>
      <c r="O8" s="47" t="n">
        <v>980</v>
      </c>
      <c r="P8" s="47" t="n">
        <v>290</v>
      </c>
      <c r="Q8" s="11" t="n">
        <v>0.65</v>
      </c>
      <c r="R8" s="47">
        <f>O8*Q8</f>
        <v/>
      </c>
      <c r="S8" s="47">
        <f>N8-R8</f>
        <v/>
      </c>
      <c r="T8" s="8">
        <f>IF(S8&gt;0,"Solde en faveur du bailleur",IF(S8&lt;0,"Solde en faveur du locataire","Équilibré"))</f>
        <v/>
      </c>
      <c r="U8" s="8" t="n"/>
    </row>
    <row r="9">
      <c r="A9" s="3" t="inlineStr">
        <is>
          <t>LOT-07</t>
        </is>
      </c>
      <c r="B9" s="3" t="inlineStr">
        <is>
          <t>Résidence Strasbourg</t>
        </is>
      </c>
      <c r="C9" s="3" t="inlineStr">
        <is>
          <t>15 boulevard de Strasbourg</t>
        </is>
      </c>
      <c r="D9" s="3" t="inlineStr">
        <is>
          <t>Marseille 13003</t>
        </is>
      </c>
      <c r="E9" s="3" t="inlineStr">
        <is>
          <t>M. Laurent Dubois</t>
        </is>
      </c>
      <c r="F9" s="3" t="n"/>
      <c r="G9" s="3" t="inlineStr">
        <is>
          <t>Émilie Rousseau</t>
        </is>
      </c>
      <c r="H9" s="3" t="inlineStr">
        <is>
          <t>Appartement T3</t>
        </is>
      </c>
      <c r="I9" s="43" t="n">
        <v>62</v>
      </c>
      <c r="J9" s="3" t="inlineStr">
        <is>
          <t>01/01/2026</t>
        </is>
      </c>
      <c r="K9" s="3" t="n"/>
      <c r="L9" s="44" t="n">
        <v>850</v>
      </c>
      <c r="M9" s="44" t="n">
        <v>110</v>
      </c>
      <c r="N9" s="45">
        <f>M9*12</f>
        <v/>
      </c>
      <c r="O9" s="45" t="n">
        <v>1200</v>
      </c>
      <c r="P9" s="45" t="n">
        <v>350</v>
      </c>
      <c r="Q9" s="7" t="n">
        <v>0.8</v>
      </c>
      <c r="R9" s="45">
        <f>O9*Q9</f>
        <v/>
      </c>
      <c r="S9" s="45">
        <f>N9-R9</f>
        <v/>
      </c>
      <c r="T9" s="3">
        <f>IF(S9&gt;0,"Solde en faveur du bailleur",IF(S9&lt;0,"Solde en faveur du locataire","Équilibré"))</f>
        <v/>
      </c>
      <c r="U9" s="3" t="n"/>
    </row>
    <row r="10">
      <c r="A10" s="8" t="inlineStr">
        <is>
          <t>LOT-08</t>
        </is>
      </c>
      <c r="B10" s="8" t="inlineStr">
        <is>
          <t>Résidence Strasbourg</t>
        </is>
      </c>
      <c r="C10" s="8" t="inlineStr">
        <is>
          <t>15 boulevard de Strasbourg</t>
        </is>
      </c>
      <c r="D10" s="8" t="inlineStr">
        <is>
          <t>Marseille 13003</t>
        </is>
      </c>
      <c r="E10" s="8" t="inlineStr">
        <is>
          <t>M. Laurent Dubois</t>
        </is>
      </c>
      <c r="F10" s="8" t="n"/>
      <c r="G10" s="8" t="inlineStr">
        <is>
          <t>Antoine Garcia</t>
        </is>
      </c>
      <c r="H10" s="8" t="inlineStr">
        <is>
          <t>Appartement T2</t>
        </is>
      </c>
      <c r="I10" s="46" t="n">
        <v>44</v>
      </c>
      <c r="J10" s="8" t="inlineStr">
        <is>
          <t>01/02/2026</t>
        </is>
      </c>
      <c r="K10" s="8" t="n"/>
      <c r="L10" s="44" t="n">
        <v>650</v>
      </c>
      <c r="M10" s="44" t="n">
        <v>80</v>
      </c>
      <c r="N10" s="47">
        <f>M10*11</f>
        <v/>
      </c>
      <c r="O10" s="47" t="n">
        <v>900</v>
      </c>
      <c r="P10" s="47" t="n">
        <v>270</v>
      </c>
      <c r="Q10" s="11" t="n">
        <v>0.55</v>
      </c>
      <c r="R10" s="47">
        <f>O10*Q10</f>
        <v/>
      </c>
      <c r="S10" s="47">
        <f>N10-R10</f>
        <v/>
      </c>
      <c r="T10" s="8">
        <f>IF(S10&gt;0,"Solde en faveur du bailleur",IF(S10&lt;0,"Solde en faveur du locataire","Équilibré"))</f>
        <v/>
      </c>
      <c r="U10" s="8" t="n"/>
    </row>
    <row r="11" ht="16" customHeight="1">
      <c r="A11" s="3" t="inlineStr">
        <is>
          <t>LOT-09</t>
        </is>
      </c>
      <c r="B11" s="3" t="inlineStr">
        <is>
          <t>Immeuble Nationale</t>
        </is>
      </c>
      <c r="C11" s="3" t="inlineStr">
        <is>
          <t>7 rue Nationale</t>
        </is>
      </c>
      <c r="D11" s="3" t="inlineStr">
        <is>
          <t>Lille 59000</t>
        </is>
      </c>
      <c r="E11" s="3" t="inlineStr">
        <is>
          <t>SCI des Tilleuls</t>
        </is>
      </c>
      <c r="F11" s="3" t="inlineStr">
        <is>
          <t>81234567800019</t>
        </is>
      </c>
      <c r="G11" s="3" t="inlineStr">
        <is>
          <t>Manon Robert</t>
        </is>
      </c>
      <c r="H11" s="3" t="inlineStr">
        <is>
          <t>Appartement T3</t>
        </is>
      </c>
      <c r="I11" s="43" t="n">
        <v>60</v>
      </c>
      <c r="J11" s="3" t="inlineStr">
        <is>
          <t>01/01/2026</t>
        </is>
      </c>
      <c r="K11" s="3" t="n"/>
      <c r="L11" s="44" t="n">
        <v>880</v>
      </c>
      <c r="M11" s="44" t="n">
        <v>125</v>
      </c>
      <c r="N11" s="45">
        <f>M11*12</f>
        <v/>
      </c>
      <c r="O11" s="45" t="n">
        <v>1560</v>
      </c>
      <c r="P11" s="45" t="n">
        <v>460</v>
      </c>
      <c r="Q11" s="7" t="n">
        <v>0.78</v>
      </c>
      <c r="R11" s="45">
        <f>O11*Q11</f>
        <v/>
      </c>
      <c r="S11" s="45">
        <f>N11-R11</f>
        <v/>
      </c>
      <c r="T11" s="3">
        <f>IF(S11&gt;0,"Solde en faveur du bailleur",IF(S11&lt;0,"Solde en faveur du locataire","Équilibré"))</f>
        <v/>
      </c>
      <c r="U11" s="3" t="n"/>
    </row>
    <row r="12">
      <c r="A12" s="12" t="inlineStr">
        <is>
          <t>TOTAUX / MOYENNES</t>
        </is>
      </c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48">
        <f>AVERAGE(M3:M11)</f>
        <v/>
      </c>
      <c r="N12" s="49">
        <f>SUM(N3:N11)</f>
        <v/>
      </c>
      <c r="O12" s="49">
        <f>SUM(O3:O11)</f>
        <v/>
      </c>
      <c r="P12" s="49">
        <f>SUM(P3:P11)</f>
        <v/>
      </c>
      <c r="Q12" s="13" t="n"/>
      <c r="R12" s="49">
        <f>SUM(R3:R11)</f>
        <v/>
      </c>
      <c r="S12" s="49">
        <f>SUM(S3:S11)</f>
        <v/>
      </c>
      <c r="T12" s="13" t="n"/>
      <c r="U12" s="13" t="n"/>
    </row>
    <row r="13"/>
    <row r="14">
      <c r="A14" s="16" t="inlineStr">
        <is>
          <t>Lots en faveur du bailleur :</t>
        </is>
      </c>
      <c r="B14" s="17">
        <f>COUNTIF(S3:S11,"&gt;0")</f>
        <v/>
      </c>
      <c r="C14" s="18" t="n"/>
    </row>
    <row r="15">
      <c r="A15" s="16" t="inlineStr">
        <is>
          <t>Lots en faveur du locataire :</t>
        </is>
      </c>
      <c r="B15" s="19">
        <f>COUNTIF(S3:S11,"&lt;0")</f>
        <v/>
      </c>
      <c r="C15" s="18" t="n"/>
    </row>
  </sheetData>
  <mergeCells count="1">
    <mergeCell ref="A1:U1"/>
  </mergeCells>
  <conditionalFormatting sqref="S3:S11">
    <cfRule type="expression" priority="1" dxfId="0" stopIfTrue="1">
      <formula>S3&gt;0</formula>
    </cfRule>
    <cfRule type="expression" priority="2" dxfId="1" stopIfTrue="1">
      <formula>S3&lt;0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28" customHeight="1">
      <c r="A1" s="1" t="inlineStr">
        <is>
          <t>TABLEAU DE BORD — SYNTHÈSE DES RÉGULARISATIONS 2026</t>
        </is>
      </c>
    </row>
    <row r="2">
      <c r="A2" s="2" t="inlineStr">
        <is>
          <t>Indicateur</t>
        </is>
      </c>
      <c r="B2" s="2" t="inlineStr">
        <is>
          <t>Valeur</t>
        </is>
      </c>
    </row>
    <row r="3">
      <c r="A3" s="20" t="inlineStr">
        <is>
          <t>Nombre de lots suivis</t>
        </is>
      </c>
      <c r="B3" s="21">
        <f>COUNTA('Données_charges'!A3:A11)</f>
        <v/>
      </c>
    </row>
    <row r="4">
      <c r="A4" s="22" t="inlineStr">
        <is>
          <t>Total provisions versées (€)</t>
        </is>
      </c>
      <c r="B4" s="50">
        <f>SUM('Données_charges'!N3:N11)</f>
        <v/>
      </c>
    </row>
    <row r="5">
      <c r="A5" s="20" t="inlineStr">
        <is>
          <t>Total charges récupérables (€)</t>
        </is>
      </c>
      <c r="B5" s="51">
        <f>SUM('Données_charges'!O3:O11)</f>
        <v/>
      </c>
    </row>
    <row r="6">
      <c r="A6" s="22" t="inlineStr">
        <is>
          <t>Total régularisations + (€)</t>
        </is>
      </c>
      <c r="B6" s="50">
        <f>SUMIF('Données_charges'!S3:S11,"&gt;0",'Données_charges'!S3:S11)</f>
        <v/>
      </c>
    </row>
    <row r="7">
      <c r="A7" s="20" t="inlineStr">
        <is>
          <t>Total régularisations - (€)</t>
        </is>
      </c>
      <c r="B7" s="51">
        <f>SUMIF('Données_charges'!S3:S11,"&lt;0",'Données_charges'!S3:S11)</f>
        <v/>
      </c>
    </row>
    <row r="8">
      <c r="A8" s="22" t="inlineStr">
        <is>
          <t>Régularisation moyenne (€)</t>
        </is>
      </c>
      <c r="B8" s="50">
        <f>AVERAGE('Données_charges'!S3:S11)</f>
        <v/>
      </c>
    </row>
    <row r="9">
      <c r="A9" s="20" t="inlineStr">
        <is>
          <t>Taux de récupération moyen (%)</t>
        </is>
      </c>
      <c r="B9" s="25">
        <f>IFERROR(SUM('Données_charges'!O3:O11)/SUM('Données_charges'!O3:O11,SUM('Données_charges'!P3:P11)),0)</f>
        <v/>
      </c>
    </row>
    <row r="10">
      <c r="A10" s="22" t="inlineStr">
        <is>
          <t>Lots en faveur du bailleur</t>
        </is>
      </c>
      <c r="B10" s="26">
        <f>COUNTIF('Données_charges'!S3:S11,"&gt;0")</f>
        <v/>
      </c>
    </row>
    <row r="11">
      <c r="A11" s="20" t="inlineStr">
        <is>
          <t>Lots en faveur du locataire</t>
        </is>
      </c>
      <c r="B11" s="21">
        <f>COUNTIF('Données_charges'!S3:S11,"&lt;0")</f>
        <v/>
      </c>
    </row>
    <row r="12"/>
    <row r="13">
      <c r="A13" s="27" t="inlineStr">
        <is>
          <t>RÉCAPITULATIF PAR IMMEUBLE</t>
        </is>
      </c>
      <c r="B13" s="28" t="n"/>
      <c r="C13" s="28" t="n"/>
      <c r="D13" s="28" t="n"/>
      <c r="E13" s="28" t="n"/>
      <c r="F13" s="28" t="n"/>
      <c r="G13" s="28" t="n"/>
    </row>
    <row r="14">
      <c r="A14" s="29" t="inlineStr">
        <is>
          <t>Immeuble</t>
        </is>
      </c>
      <c r="B14" s="29" t="inlineStr">
        <is>
          <t>Nb lots</t>
        </is>
      </c>
      <c r="C14" s="29" t="inlineStr">
        <is>
          <t>Total provisions</t>
        </is>
      </c>
      <c r="D14" s="29" t="inlineStr">
        <is>
          <t>Charges récup.</t>
        </is>
      </c>
      <c r="E14" s="29" t="inlineStr">
        <is>
          <t>Total régularisation</t>
        </is>
      </c>
      <c r="F14" s="29" t="inlineStr">
        <is>
          <t>Statut global</t>
        </is>
      </c>
    </row>
    <row r="15">
      <c r="A15" s="8" t="inlineStr">
        <is>
          <t>Résidence Les Tilleuls</t>
        </is>
      </c>
      <c r="B15" s="30" t="n">
        <v>2</v>
      </c>
      <c r="C15" s="47">
        <f>'Données_charges'!N3+'Données_charges'!N4</f>
        <v/>
      </c>
      <c r="D15" s="47">
        <f>'Données_charges'!O3+'Données_charges'!O4</f>
        <v/>
      </c>
      <c r="E15" s="47">
        <f>'Données_charges'!S3+'Données_charges'!S4</f>
        <v/>
      </c>
      <c r="F15" s="8">
        <f>IF(E15&gt;0,"Bailleur","Locataire")</f>
        <v/>
      </c>
    </row>
    <row r="16">
      <c r="A16" s="3" t="inlineStr">
        <is>
          <t>Immeuble Rivoli</t>
        </is>
      </c>
      <c r="B16" s="31" t="n">
        <v>2</v>
      </c>
      <c r="C16" s="45">
        <f>'Données_charges'!N5+'Données_charges'!N6</f>
        <v/>
      </c>
      <c r="D16" s="45">
        <f>'Données_charges'!O5+'Données_charges'!O6</f>
        <v/>
      </c>
      <c r="E16" s="45">
        <f>'Données_charges'!S5+'Données_charges'!S6</f>
        <v/>
      </c>
      <c r="F16" s="3">
        <f>IF(E16&gt;0,"Bailleur","Locataire")</f>
        <v/>
      </c>
    </row>
    <row r="17">
      <c r="A17" s="8" t="inlineStr">
        <is>
          <t>Villa Gambetta</t>
        </is>
      </c>
      <c r="B17" s="30" t="n">
        <v>2</v>
      </c>
      <c r="C17" s="47">
        <f>'Données_charges'!N7+'Données_charges'!N8</f>
        <v/>
      </c>
      <c r="D17" s="47">
        <f>'Données_charges'!O7+'Données_charges'!O8</f>
        <v/>
      </c>
      <c r="E17" s="47">
        <f>'Données_charges'!S7+'Données_charges'!S8</f>
        <v/>
      </c>
      <c r="F17" s="8">
        <f>IF(E17&gt;0,"Bailleur","Locataire")</f>
        <v/>
      </c>
    </row>
    <row r="18">
      <c r="A18" s="3" t="inlineStr">
        <is>
          <t>Résidence Strasbourg</t>
        </is>
      </c>
      <c r="B18" s="31" t="n">
        <v>2</v>
      </c>
      <c r="C18" s="45">
        <f>'Données_charges'!N9+'Données_charges'!N10</f>
        <v/>
      </c>
      <c r="D18" s="45">
        <f>'Données_charges'!O9+'Données_charges'!O10</f>
        <v/>
      </c>
      <c r="E18" s="45">
        <f>'Données_charges'!S9+'Données_charges'!S10</f>
        <v/>
      </c>
      <c r="F18" s="3">
        <f>IF(E18&gt;0,"Bailleur","Locataire")</f>
        <v/>
      </c>
    </row>
    <row r="19">
      <c r="A19" s="8" t="inlineStr">
        <is>
          <t>Immeuble Nationale</t>
        </is>
      </c>
      <c r="B19" s="30" t="n">
        <v>1</v>
      </c>
      <c r="C19" s="47">
        <f>'Données_charges'!N11</f>
        <v/>
      </c>
      <c r="D19" s="47">
        <f>'Données_charges'!O11</f>
        <v/>
      </c>
      <c r="E19" s="47">
        <f>'Données_charges'!S11</f>
        <v/>
      </c>
      <c r="F19" s="8">
        <f>IF(E19&gt;0,"Bailleur","Locataire")</f>
        <v/>
      </c>
    </row>
    <row r="20"/>
    <row r="21"/>
    <row r="22"/>
    <row r="23">
      <c r="H23" s="18" t="inlineStr">
        <is>
          <t>En faveur du bailleur</t>
        </is>
      </c>
      <c r="I23" s="18">
        <f>COUNTIF('Données_charges'!S3:S11,"&gt;0")</f>
        <v/>
      </c>
    </row>
    <row r="24">
      <c r="H24" s="18" t="inlineStr">
        <is>
          <t>En faveur du locataire</t>
        </is>
      </c>
      <c r="I24" s="18">
        <f>COUNTIF('Données_charges'!S3:S11,"&lt;0")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4" customWidth="1" min="3" max="3"/>
    <col width="26" customWidth="1" min="4" max="4"/>
    <col width="22" customWidth="1" min="5" max="5"/>
    <col width="16" customWidth="1" min="6" max="6"/>
    <col width="14" customWidth="1" min="7" max="7"/>
    <col width="12" customWidth="1" min="8" max="8"/>
    <col width="16" customWidth="1" min="9" max="9"/>
    <col width="14" customWidth="1" min="10" max="10"/>
    <col width="16" customWidth="1" min="11" max="11"/>
    <col width="16" customWidth="1" min="12" max="12"/>
    <col width="28" customWidth="1" min="13" max="13"/>
    <col width="22" customWidth="1" min="14" max="14"/>
  </cols>
  <sheetData>
    <row r="1" ht="28" customHeight="1">
      <c r="A1" s="1" t="inlineStr">
        <is>
          <t>DÉTAIL ANNUEL DES DÉPENSES — JUSTIFICATIFS DE RÉGULARISATION 2026</t>
        </is>
      </c>
    </row>
    <row r="2" ht="38" customHeight="1">
      <c r="A2" s="2" t="inlineStr">
        <is>
          <t>ID Dépense</t>
        </is>
      </c>
      <c r="B2" s="2" t="inlineStr">
        <is>
          <t>Date facture</t>
        </is>
      </c>
      <c r="C2" s="2" t="inlineStr">
        <is>
          <t>Immeuble</t>
        </is>
      </c>
      <c r="D2" s="2" t="inlineStr">
        <is>
          <t>Nature de charge</t>
        </is>
      </c>
      <c r="E2" s="2" t="inlineStr">
        <is>
          <t>Fournisseur</t>
        </is>
      </c>
      <c r="F2" s="2" t="inlineStr">
        <is>
          <t>Catégorie</t>
        </is>
      </c>
      <c r="G2" s="2" t="inlineStr">
        <is>
          <t>Montant TTC (€)</t>
        </is>
      </c>
      <c r="H2" s="2" t="inlineStr">
        <is>
          <t>Part récup. (%)</t>
        </is>
      </c>
      <c r="I2" s="2" t="inlineStr">
        <is>
          <t>Montant récup. (€)</t>
        </is>
      </c>
      <c r="J2" s="2" t="inlineStr">
        <is>
          <t>Répartition loc. (%)</t>
        </is>
      </c>
      <c r="K2" s="2" t="inlineStr">
        <is>
          <t>Quote-part loc. (€)</t>
        </is>
      </c>
      <c r="L2" s="2" t="inlineStr">
        <is>
          <t>Déductible bailleur (€)</t>
        </is>
      </c>
      <c r="M2" s="2" t="inlineStr">
        <is>
          <t>Observations</t>
        </is>
      </c>
      <c r="N2" s="2" t="inlineStr">
        <is>
          <t>Référence justificative</t>
        </is>
      </c>
    </row>
    <row r="3">
      <c r="A3" s="3" t="inlineStr">
        <is>
          <t>DEP-001</t>
        </is>
      </c>
      <c r="B3" s="3" t="inlineStr">
        <is>
          <t>15/01/2026</t>
        </is>
      </c>
      <c r="C3" s="3" t="inlineStr">
        <is>
          <t>Résidence Les Tilleuls</t>
        </is>
      </c>
      <c r="D3" s="3" t="inlineStr">
        <is>
          <t>Eau chaude commune</t>
        </is>
      </c>
      <c r="E3" s="3" t="inlineStr">
        <is>
          <t>Lyonnaise des Eaux</t>
        </is>
      </c>
      <c r="F3" s="32" t="inlineStr">
        <is>
          <t>Eau</t>
        </is>
      </c>
      <c r="G3" s="45" t="n">
        <v>420</v>
      </c>
      <c r="H3" s="33" t="n">
        <v>1</v>
      </c>
      <c r="I3" s="45">
        <f>G3*H3</f>
        <v/>
      </c>
      <c r="J3" s="33" t="n">
        <v>0.8</v>
      </c>
      <c r="K3" s="45">
        <f>I3*J3</f>
        <v/>
      </c>
      <c r="L3" s="45">
        <f>G3-I3</f>
        <v/>
      </c>
      <c r="M3" s="3" t="inlineStr">
        <is>
          <t>Compteur général</t>
        </is>
      </c>
      <c r="N3" s="3" t="inlineStr">
        <is>
          <t>FAC-2026-001</t>
        </is>
      </c>
    </row>
    <row r="4">
      <c r="A4" s="8" t="inlineStr">
        <is>
          <t>DEP-002</t>
        </is>
      </c>
      <c r="B4" s="8" t="inlineStr">
        <is>
          <t>28/01/2026</t>
        </is>
      </c>
      <c r="C4" s="8" t="inlineStr">
        <is>
          <t>Immeuble Rivoli</t>
        </is>
      </c>
      <c r="D4" s="8" t="inlineStr">
        <is>
          <t>Entretien ascenseur</t>
        </is>
      </c>
      <c r="E4" s="8" t="inlineStr">
        <is>
          <t>OTIS France</t>
        </is>
      </c>
      <c r="F4" s="34" t="inlineStr">
        <is>
          <t>Ascenseur</t>
        </is>
      </c>
      <c r="G4" s="47" t="n">
        <v>780</v>
      </c>
      <c r="H4" s="35" t="n">
        <v>1</v>
      </c>
      <c r="I4" s="47">
        <f>G4*H4</f>
        <v/>
      </c>
      <c r="J4" s="35" t="n">
        <v>0.75</v>
      </c>
      <c r="K4" s="47">
        <f>I4*J4</f>
        <v/>
      </c>
      <c r="L4" s="47">
        <f>G4-I4</f>
        <v/>
      </c>
      <c r="M4" s="8" t="inlineStr">
        <is>
          <t>Contrat maintenance</t>
        </is>
      </c>
      <c r="N4" s="8" t="inlineStr">
        <is>
          <t>FAC-2026-002</t>
        </is>
      </c>
    </row>
    <row r="5">
      <c r="A5" s="3" t="inlineStr">
        <is>
          <t>DEP-003</t>
        </is>
      </c>
      <c r="B5" s="3" t="inlineStr">
        <is>
          <t>10/02/2026</t>
        </is>
      </c>
      <c r="C5" s="3" t="inlineStr">
        <is>
          <t>Villa Gambetta</t>
        </is>
      </c>
      <c r="D5" s="3" t="inlineStr">
        <is>
          <t>Nettoyage parties communes</t>
        </is>
      </c>
      <c r="E5" s="3" t="inlineStr">
        <is>
          <t>Nett'Propre</t>
        </is>
      </c>
      <c r="F5" s="32" t="inlineStr">
        <is>
          <t>Ménage</t>
        </is>
      </c>
      <c r="G5" s="45" t="n">
        <v>360</v>
      </c>
      <c r="H5" s="33" t="n">
        <v>1</v>
      </c>
      <c r="I5" s="45">
        <f>G5*H5</f>
        <v/>
      </c>
      <c r="J5" s="33" t="n">
        <v>0.7</v>
      </c>
      <c r="K5" s="45">
        <f>I5*J5</f>
        <v/>
      </c>
      <c r="L5" s="45">
        <f>G5-I5</f>
        <v/>
      </c>
      <c r="M5" s="3" t="inlineStr">
        <is>
          <t>Mensuel × 12</t>
        </is>
      </c>
      <c r="N5" s="3" t="inlineStr">
        <is>
          <t>FAC-2026-003</t>
        </is>
      </c>
    </row>
    <row r="6">
      <c r="A6" s="8" t="inlineStr">
        <is>
          <t>DEP-004</t>
        </is>
      </c>
      <c r="B6" s="8" t="inlineStr">
        <is>
          <t>20/02/2026</t>
        </is>
      </c>
      <c r="C6" s="8" t="inlineStr">
        <is>
          <t>Résidence Strasbourg</t>
        </is>
      </c>
      <c r="D6" s="8" t="inlineStr">
        <is>
          <t>Électricité parties communes</t>
        </is>
      </c>
      <c r="E6" s="8" t="inlineStr">
        <is>
          <t>EDF</t>
        </is>
      </c>
      <c r="F6" s="34" t="inlineStr">
        <is>
          <t>Électricité</t>
        </is>
      </c>
      <c r="G6" s="47" t="n">
        <v>580</v>
      </c>
      <c r="H6" s="35" t="n">
        <v>1</v>
      </c>
      <c r="I6" s="47">
        <f>G6*H6</f>
        <v/>
      </c>
      <c r="J6" s="35" t="n">
        <v>0.65</v>
      </c>
      <c r="K6" s="47">
        <f>I6*J6</f>
        <v/>
      </c>
      <c r="L6" s="47">
        <f>G6-I6</f>
        <v/>
      </c>
      <c r="M6" s="8" t="inlineStr">
        <is>
          <t>Éclairage hall/couloirs</t>
        </is>
      </c>
      <c r="N6" s="8" t="inlineStr">
        <is>
          <t>FAC-2026-004</t>
        </is>
      </c>
    </row>
    <row r="7">
      <c r="A7" s="3" t="inlineStr">
        <is>
          <t>DEP-005</t>
        </is>
      </c>
      <c r="B7" s="3" t="inlineStr">
        <is>
          <t>05/03/2026</t>
        </is>
      </c>
      <c r="C7" s="3" t="inlineStr">
        <is>
          <t>Immeuble Nationale</t>
        </is>
      </c>
      <c r="D7" s="3" t="inlineStr">
        <is>
          <t>Gardiennage</t>
        </is>
      </c>
      <c r="E7" s="3" t="inlineStr">
        <is>
          <t>Vigil'Guard</t>
        </is>
      </c>
      <c r="F7" s="32" t="inlineStr">
        <is>
          <t>Gardiennage</t>
        </is>
      </c>
      <c r="G7" s="45" t="n">
        <v>1200</v>
      </c>
      <c r="H7" s="33" t="n">
        <v>0.75</v>
      </c>
      <c r="I7" s="45">
        <f>G7*H7</f>
        <v/>
      </c>
      <c r="J7" s="33" t="n">
        <v>0.78</v>
      </c>
      <c r="K7" s="45">
        <f>I7*J7</f>
        <v/>
      </c>
      <c r="L7" s="45">
        <f>G7-I7</f>
        <v/>
      </c>
      <c r="M7" s="3" t="inlineStr">
        <is>
          <t>75 % récup. selon décret</t>
        </is>
      </c>
      <c r="N7" s="3" t="inlineStr">
        <is>
          <t>FAC-2026-005</t>
        </is>
      </c>
    </row>
    <row r="8">
      <c r="A8" s="8" t="inlineStr">
        <is>
          <t>DEP-006</t>
        </is>
      </c>
      <c r="B8" s="8" t="inlineStr">
        <is>
          <t>18/03/2026</t>
        </is>
      </c>
      <c r="C8" s="8" t="inlineStr">
        <is>
          <t>Résidence Les Tilleuls</t>
        </is>
      </c>
      <c r="D8" s="8" t="inlineStr">
        <is>
          <t>Ravalement façade</t>
        </is>
      </c>
      <c r="E8" s="8" t="inlineStr">
        <is>
          <t>Façad'Pro</t>
        </is>
      </c>
      <c r="F8" s="36" t="inlineStr">
        <is>
          <t>Ravalement</t>
        </is>
      </c>
      <c r="G8" s="47" t="n">
        <v>3200</v>
      </c>
      <c r="H8" s="35" t="n">
        <v>0</v>
      </c>
      <c r="I8" s="47">
        <f>G8*H8</f>
        <v/>
      </c>
      <c r="J8" s="35" t="n">
        <v>0</v>
      </c>
      <c r="K8" s="47">
        <f>I8*J8</f>
        <v/>
      </c>
      <c r="L8" s="47">
        <f>G8-I8</f>
        <v/>
      </c>
      <c r="M8" s="8" t="inlineStr">
        <is>
          <t>Charge non récupérable</t>
        </is>
      </c>
      <c r="N8" s="8" t="inlineStr">
        <is>
          <t>FAC-2026-006</t>
        </is>
      </c>
    </row>
    <row r="9">
      <c r="A9" s="3" t="inlineStr">
        <is>
          <t>DEP-007</t>
        </is>
      </c>
      <c r="B9" s="3" t="inlineStr">
        <is>
          <t>02/04/2026</t>
        </is>
      </c>
      <c r="C9" s="3" t="inlineStr">
        <is>
          <t>Immeuble Rivoli</t>
        </is>
      </c>
      <c r="D9" s="3" t="inlineStr">
        <is>
          <t>Chauffage collectif</t>
        </is>
      </c>
      <c r="E9" s="3" t="inlineStr">
        <is>
          <t>Dalkia</t>
        </is>
      </c>
      <c r="F9" s="32" t="inlineStr">
        <is>
          <t>Chauffage</t>
        </is>
      </c>
      <c r="G9" s="45" t="n">
        <v>1560</v>
      </c>
      <c r="H9" s="33" t="n">
        <v>1</v>
      </c>
      <c r="I9" s="45">
        <f>G9*H9</f>
        <v/>
      </c>
      <c r="J9" s="33" t="n">
        <v>0.9</v>
      </c>
      <c r="K9" s="45">
        <f>I9*J9</f>
        <v/>
      </c>
      <c r="L9" s="45">
        <f>G9-I9</f>
        <v/>
      </c>
      <c r="M9" s="3" t="inlineStr">
        <is>
          <t>Répartition tantiemes</t>
        </is>
      </c>
      <c r="N9" s="3" t="inlineStr">
        <is>
          <t>FAC-2026-007</t>
        </is>
      </c>
    </row>
    <row r="10">
      <c r="A10" s="8" t="inlineStr">
        <is>
          <t>DEP-008</t>
        </is>
      </c>
      <c r="B10" s="8" t="inlineStr">
        <is>
          <t>25/04/2026</t>
        </is>
      </c>
      <c r="C10" s="8" t="inlineStr">
        <is>
          <t>Villa Gambetta</t>
        </is>
      </c>
      <c r="D10" s="8" t="inlineStr">
        <is>
          <t>Assurance immeuble</t>
        </is>
      </c>
      <c r="E10" s="8" t="inlineStr">
        <is>
          <t>Groupama</t>
        </is>
      </c>
      <c r="F10" s="36" t="inlineStr">
        <is>
          <t>Assurance</t>
        </is>
      </c>
      <c r="G10" s="47" t="n">
        <v>890</v>
      </c>
      <c r="H10" s="35" t="n">
        <v>0</v>
      </c>
      <c r="I10" s="47">
        <f>G10*H10</f>
        <v/>
      </c>
      <c r="J10" s="35" t="n">
        <v>0</v>
      </c>
      <c r="K10" s="47">
        <f>I10*J10</f>
        <v/>
      </c>
      <c r="L10" s="47">
        <f>G10-I10</f>
        <v/>
      </c>
      <c r="M10" s="8" t="inlineStr">
        <is>
          <t>Non récupérable bailleur</t>
        </is>
      </c>
      <c r="N10" s="8" t="inlineStr">
        <is>
          <t>FAC-2026-008</t>
        </is>
      </c>
    </row>
    <row r="11">
      <c r="A11" s="3" t="inlineStr">
        <is>
          <t>DEP-009</t>
        </is>
      </c>
      <c r="B11" s="3" t="inlineStr">
        <is>
          <t>15/05/2026</t>
        </is>
      </c>
      <c r="C11" s="3" t="inlineStr">
        <is>
          <t>Résidence Strasbourg</t>
        </is>
      </c>
      <c r="D11" s="3" t="inlineStr">
        <is>
          <t>Vide-ordures / poubelles</t>
        </is>
      </c>
      <c r="E11" s="3" t="inlineStr">
        <is>
          <t>Suez</t>
        </is>
      </c>
      <c r="F11" s="32" t="inlineStr">
        <is>
          <t>Ordures</t>
        </is>
      </c>
      <c r="G11" s="45" t="n">
        <v>320</v>
      </c>
      <c r="H11" s="33" t="n">
        <v>1</v>
      </c>
      <c r="I11" s="45">
        <f>G11*H11</f>
        <v/>
      </c>
      <c r="J11" s="33" t="n">
        <v>0.55</v>
      </c>
      <c r="K11" s="45">
        <f>I11*J11</f>
        <v/>
      </c>
      <c r="L11" s="45">
        <f>G11-I11</f>
        <v/>
      </c>
      <c r="M11" s="3" t="inlineStr">
        <is>
          <t>Taxe enlèvement ordures</t>
        </is>
      </c>
      <c r="N11" s="3" t="inlineStr">
        <is>
          <t>FAC-2026-009</t>
        </is>
      </c>
    </row>
    <row r="12">
      <c r="A12" s="8" t="inlineStr">
        <is>
          <t>DEP-010</t>
        </is>
      </c>
      <c r="B12" s="8" t="inlineStr">
        <is>
          <t>30/05/2026</t>
        </is>
      </c>
      <c r="C12" s="8" t="inlineStr">
        <is>
          <t>Immeuble Nationale</t>
        </is>
      </c>
      <c r="D12" s="8" t="inlineStr">
        <is>
          <t>Eau froide commune</t>
        </is>
      </c>
      <c r="E12" s="8" t="inlineStr">
        <is>
          <t>Veolia</t>
        </is>
      </c>
      <c r="F12" s="34" t="inlineStr">
        <is>
          <t>Eau</t>
        </is>
      </c>
      <c r="G12" s="47" t="n">
        <v>280</v>
      </c>
      <c r="H12" s="35" t="n">
        <v>1</v>
      </c>
      <c r="I12" s="47">
        <f>G12*H12</f>
        <v/>
      </c>
      <c r="J12" s="35" t="n">
        <v>0.78</v>
      </c>
      <c r="K12" s="47">
        <f>I12*J12</f>
        <v/>
      </c>
      <c r="L12" s="47">
        <f>G12-I12</f>
        <v/>
      </c>
      <c r="M12" s="8" t="inlineStr">
        <is>
          <t>Consommation commune</t>
        </is>
      </c>
      <c r="N12" s="8" t="inlineStr">
        <is>
          <t>FAC-2026-010</t>
        </is>
      </c>
    </row>
    <row r="13">
      <c r="A13" s="27" t="inlineStr">
        <is>
          <t>TOTAUX</t>
        </is>
      </c>
      <c r="B13" s="28" t="n"/>
      <c r="C13" s="28" t="n"/>
      <c r="D13" s="28" t="n"/>
      <c r="E13" s="28" t="n"/>
      <c r="F13" s="28" t="n"/>
      <c r="G13" s="52">
        <f>SUM(G3:G12)</f>
        <v/>
      </c>
      <c r="H13" s="28" t="n"/>
      <c r="I13" s="52">
        <f>SUM(I3:I12)</f>
        <v/>
      </c>
      <c r="J13" s="28" t="n"/>
      <c r="K13" s="52">
        <f>SUM(K3:K12)</f>
        <v/>
      </c>
      <c r="L13" s="52">
        <f>SUM(L3:L12)</f>
        <v/>
      </c>
      <c r="M13" s="28" t="n"/>
      <c r="N13" s="28" t="n"/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6" customWidth="1" min="1" max="1"/>
    <col width="52" customWidth="1" min="2" max="2"/>
    <col width="52" customWidth="1" min="3" max="3"/>
    <col width="14" customWidth="1" min="4" max="4"/>
  </cols>
  <sheetData>
    <row r="1" ht="28" customHeight="1">
      <c r="A1" s="1" t="inlineStr">
        <is>
          <t>MODE D'EMPLOI — RÉGULARISATION ANNUELLE DES CHARGES LOCATIVES</t>
        </is>
      </c>
    </row>
    <row r="2" ht="20" customHeight="1">
      <c r="A2" s="28" t="n"/>
      <c r="B2" s="38" t="inlineStr">
        <is>
          <t>1. SAISIE DES PROVISIONS</t>
        </is>
      </c>
      <c r="C2" s="28" t="n"/>
      <c r="D2" s="28" t="n"/>
    </row>
    <row r="3" ht="16" customHeight="1">
      <c r="A3" s="39" t="n"/>
      <c r="B3" s="40" t="inlineStr"/>
      <c r="C3" s="40" t="inlineStr">
        <is>
          <t>Dans la feuille « Données_charges », renseignez pour chaque lot :</t>
        </is>
      </c>
      <c r="D3" s="39" t="n"/>
    </row>
    <row r="4" ht="16" customHeight="1">
      <c r="A4" s="41" t="n"/>
      <c r="B4" s="42" t="inlineStr"/>
      <c r="C4" s="42" t="inlineStr">
        <is>
          <t xml:space="preserve">  • Colonne M (Provision mensuelle) : montant de la provision fixée au bail.</t>
        </is>
      </c>
      <c r="D4" s="41" t="n"/>
    </row>
    <row r="5" ht="16" customHeight="1">
      <c r="A5" s="39" t="n"/>
      <c r="B5" s="40" t="inlineStr"/>
      <c r="C5" s="40" t="inlineStr">
        <is>
          <t xml:space="preserve">  • Le nombre de mois occupés est calculé automatiquement selon la date d'entrée.</t>
        </is>
      </c>
      <c r="D5" s="39" t="n"/>
    </row>
    <row r="6" ht="16" customHeight="1">
      <c r="A6" s="41" t="n"/>
      <c r="B6" s="42" t="inlineStr"/>
      <c r="C6" s="42" t="inlineStr">
        <is>
          <t xml:space="preserve">  • La colonne N (Total provisions versées) se calcule automatiquement.</t>
        </is>
      </c>
      <c r="D6" s="41" t="n"/>
    </row>
    <row r="7" ht="16" customHeight="1">
      <c r="A7" s="39" t="n"/>
      <c r="B7" s="40" t="inlineStr"/>
      <c r="C7" s="40" t="inlineStr"/>
      <c r="D7" s="39" t="n"/>
    </row>
    <row r="8" ht="20" customHeight="1">
      <c r="A8" s="28" t="n"/>
      <c r="B8" s="38" t="inlineStr">
        <is>
          <t>2. SAISIE DES CHARGES RÉELLES</t>
        </is>
      </c>
      <c r="C8" s="28" t="n"/>
      <c r="D8" s="28" t="n"/>
    </row>
    <row r="9" ht="16" customHeight="1">
      <c r="A9" s="39" t="n"/>
      <c r="B9" s="40" t="inlineStr"/>
      <c r="C9" s="40" t="inlineStr">
        <is>
          <t>Dans la feuille « Détail_charges », enregistrez chaque dépense de l'exercice :</t>
        </is>
      </c>
      <c r="D9" s="39" t="n"/>
    </row>
    <row r="10" ht="16" customHeight="1">
      <c r="A10" s="41" t="n"/>
      <c r="B10" s="42" t="inlineStr"/>
      <c r="C10" s="42" t="inlineStr">
        <is>
          <t xml:space="preserve">  • Colonne G : montant TTC de la facture.</t>
        </is>
      </c>
      <c r="D10" s="41" t="n"/>
    </row>
    <row r="11" ht="16" customHeight="1">
      <c r="A11" s="39" t="n"/>
      <c r="B11" s="40" t="inlineStr"/>
      <c r="C11" s="40" t="inlineStr">
        <is>
          <t xml:space="preserve">  • Colonne H : part récupérable selon le décret du 26 août 1987 (0 % ou 100 %).</t>
        </is>
      </c>
      <c r="D11" s="39" t="n"/>
    </row>
    <row r="12" ht="16" customHeight="1">
      <c r="A12" s="41" t="n"/>
      <c r="B12" s="42" t="inlineStr"/>
      <c r="C12" s="42" t="inlineStr">
        <is>
          <t xml:space="preserve">  • Colonne J : quote-part du lot concerné (surface / surface totale ou tantièmes).</t>
        </is>
      </c>
      <c r="D12" s="41" t="n"/>
    </row>
    <row r="13" ht="16" customHeight="1">
      <c r="A13" s="39" t="n"/>
      <c r="B13" s="40" t="inlineStr">
        <is>
          <t xml:space="preserve">  Puis reportez les totaux dans la colonne O de « Données_charges ».</t>
        </is>
      </c>
      <c r="C13" s="40" t="inlineStr"/>
      <c r="D13" s="39" t="n"/>
    </row>
    <row r="14" ht="16" customHeight="1">
      <c r="A14" s="41" t="n"/>
      <c r="B14" s="42" t="inlineStr"/>
      <c r="C14" s="42" t="inlineStr"/>
      <c r="D14" s="41" t="n"/>
    </row>
    <row r="15" ht="20" customHeight="1">
      <c r="A15" s="28" t="n"/>
      <c r="B15" s="38" t="inlineStr">
        <is>
          <t>3. CALCUL DE LA RÉGULARISATION</t>
        </is>
      </c>
      <c r="C15" s="28" t="n"/>
      <c r="D15" s="28" t="n"/>
    </row>
    <row r="16" ht="16" customHeight="1">
      <c r="A16" s="41" t="n"/>
      <c r="B16" s="42" t="inlineStr"/>
      <c r="C16" s="42" t="inlineStr">
        <is>
          <t>La régularisation est calculée automatiquement en colonne S :</t>
        </is>
      </c>
      <c r="D16" s="41" t="n"/>
    </row>
    <row r="17" ht="16" customHeight="1">
      <c r="A17" s="39" t="n"/>
      <c r="B17" s="40" t="inlineStr"/>
      <c r="C17" s="40" t="inlineStr">
        <is>
          <t xml:space="preserve">  Régularisation = Total provisions versées − Montant récupérable théorique</t>
        </is>
      </c>
      <c r="D17" s="39" t="n"/>
    </row>
    <row r="18" ht="16" customHeight="1">
      <c r="A18" s="41" t="n"/>
      <c r="B18" s="42" t="inlineStr"/>
      <c r="C18" s="42" t="inlineStr">
        <is>
          <t xml:space="preserve">  • Valeur POSITIVE → le locataire a trop payé → solde en faveur du bailleur.</t>
        </is>
      </c>
      <c r="D18" s="41" t="n"/>
    </row>
    <row r="19" ht="16" customHeight="1">
      <c r="A19" s="39" t="n"/>
      <c r="B19" s="40" t="inlineStr"/>
      <c r="C19" s="40" t="inlineStr">
        <is>
          <t xml:space="preserve">  • Valeur NÉGATIVE → le locataire a insuffisamment payé → rappel à payer.</t>
        </is>
      </c>
      <c r="D19" s="39" t="n"/>
    </row>
    <row r="20" ht="16" customHeight="1">
      <c r="A20" s="41" t="n"/>
      <c r="B20" s="42" t="inlineStr"/>
      <c r="C20" s="42" t="inlineStr"/>
      <c r="D20" s="41" t="n"/>
    </row>
    <row r="21" ht="20" customHeight="1">
      <c r="A21" s="28" t="n"/>
      <c r="B21" s="38" t="inlineStr">
        <is>
          <t>4. BASES LÉGALES ET RAPPELS</t>
        </is>
      </c>
      <c r="C21" s="28" t="n"/>
      <c r="D21" s="28" t="n"/>
    </row>
    <row r="22" ht="16" customHeight="1">
      <c r="A22" s="41" t="n"/>
      <c r="B22" s="42" t="inlineStr"/>
      <c r="C22" s="42" t="inlineStr">
        <is>
          <t xml:space="preserve">  • Charges récupérables : décret n° 87-713 du 26 août 1987.</t>
        </is>
      </c>
      <c r="D22" s="41" t="n"/>
    </row>
    <row r="23" ht="16" customHeight="1">
      <c r="A23" s="39" t="n"/>
      <c r="B23" s="40" t="inlineStr"/>
      <c r="C23" s="40" t="inlineStr">
        <is>
          <t xml:space="preserve">  • Bail d'habitation : loi n° 89-462 du 6 juillet 1989 (art. 23).</t>
        </is>
      </c>
      <c r="D23" s="39" t="n"/>
    </row>
    <row r="24" ht="16" customHeight="1">
      <c r="A24" s="41" t="n"/>
      <c r="B24" s="42" t="inlineStr"/>
      <c r="C24" s="42" t="inlineStr">
        <is>
          <t xml:space="preserve">  • La régularisation doit être effectuée 1 fois par an (exercice ou date anniversaire).</t>
        </is>
      </c>
      <c r="D24" s="41" t="n"/>
    </row>
    <row r="25" ht="16" customHeight="1">
      <c r="A25" s="39" t="n"/>
      <c r="B25" s="40" t="inlineStr"/>
      <c r="C25" s="40" t="inlineStr">
        <is>
          <t xml:space="preserve">  • Le bailleur doit mettre les justificatifs à disposition du locataire 1 mois avant.</t>
        </is>
      </c>
      <c r="D25" s="39" t="n"/>
    </row>
    <row r="26" ht="16" customHeight="1">
      <c r="A26" s="41" t="n"/>
      <c r="B26" s="42" t="inlineStr"/>
      <c r="C26" s="42" t="inlineStr">
        <is>
          <t xml:space="preserve">  • Dépôt de garantie : 1 mois (logement nu), 2 mois (logement meublé).</t>
        </is>
      </c>
      <c r="D26" s="41" t="n"/>
    </row>
    <row r="27" ht="16" customHeight="1">
      <c r="A27" s="39" t="n"/>
      <c r="B27" s="40" t="inlineStr"/>
      <c r="C27" s="40" t="inlineStr">
        <is>
          <t xml:space="preserve">  • Conserver les quittances 3 ans après la fin du bail (art. L145-60 C.com).</t>
        </is>
      </c>
      <c r="D27" s="39" t="n"/>
    </row>
    <row r="28" ht="16" customHeight="1">
      <c r="A28" s="41" t="n"/>
      <c r="B28" s="42" t="inlineStr"/>
      <c r="C28" s="42" t="inlineStr"/>
      <c r="D28" s="41" t="n"/>
    </row>
    <row r="29" ht="20" customHeight="1">
      <c r="A29" s="28" t="n"/>
      <c r="B29" s="38" t="inlineStr">
        <is>
          <t>5. STRUCTURE DU CLASSEUR</t>
        </is>
      </c>
      <c r="C29" s="28" t="n"/>
      <c r="D29" s="28" t="n"/>
    </row>
    <row r="30" ht="16" customHeight="1">
      <c r="A30" s="41" t="n"/>
      <c r="B30" s="42" t="inlineStr"/>
      <c r="C30" s="42" t="inlineStr">
        <is>
          <t xml:space="preserve">  • Données_charges : table principale avec formules de régularisation par lot.</t>
        </is>
      </c>
      <c r="D30" s="41" t="n"/>
    </row>
    <row r="31" ht="16" customHeight="1">
      <c r="A31" s="39" t="n"/>
      <c r="B31" s="40" t="inlineStr"/>
      <c r="C31" s="40" t="inlineStr">
        <is>
          <t xml:space="preserve">  • Synthèse       : tableau de bord global et graphiques récapitulatifs.</t>
        </is>
      </c>
      <c r="D31" s="39" t="n"/>
    </row>
    <row r="32" ht="16" customHeight="1">
      <c r="A32" s="41" t="n"/>
      <c r="B32" s="42" t="inlineStr"/>
      <c r="C32" s="42" t="inlineStr">
        <is>
          <t xml:space="preserve">  • Détail_charges : base des dépenses annuelles, feuille de justification.</t>
        </is>
      </c>
      <c r="D32" s="41" t="n"/>
    </row>
    <row r="33" ht="16" customHeight="1">
      <c r="A33" s="39" t="n"/>
      <c r="B33" s="40" t="inlineStr"/>
      <c r="C33" s="40" t="inlineStr">
        <is>
          <t xml:space="preserve">  • Mode_d_emploi  : cette page d'aide.</t>
        </is>
      </c>
      <c r="D33" s="39" t="n"/>
    </row>
    <row r="34" ht="16" customHeight="1">
      <c r="A34" s="41" t="n"/>
      <c r="B34" s="42" t="inlineStr"/>
      <c r="C34" s="42" t="inlineStr"/>
      <c r="D34" s="41" t="n"/>
    </row>
    <row r="35" ht="20" customHeight="1">
      <c r="A35" s="28" t="n"/>
      <c r="B35" s="38" t="inlineStr">
        <is>
          <t>6. COULEURS DE SAISIE</t>
        </is>
      </c>
      <c r="C35" s="28" t="n"/>
      <c r="D35" s="28" t="n"/>
    </row>
    <row r="36" ht="16" customHeight="1">
      <c r="A36" s="41" t="n"/>
      <c r="B36" s="42" t="inlineStr"/>
      <c r="C36" s="42" t="inlineStr">
        <is>
          <t xml:space="preserve">  • Fond jaune pâle (#FFFBEB) : cellules à renseigner manuellement.</t>
        </is>
      </c>
      <c r="D36" s="41" t="n"/>
    </row>
    <row r="37" ht="16" customHeight="1">
      <c r="A37" s="39" t="n"/>
      <c r="B37" s="40" t="inlineStr"/>
      <c r="C37" s="40" t="inlineStr">
        <is>
          <t xml:space="preserve">  • Fond blanc       : cellules calculées automatiquement (ne pas modifier).</t>
        </is>
      </c>
      <c r="D37" s="39" t="n"/>
    </row>
    <row r="38" ht="16" customHeight="1">
      <c r="A38" s="41" t="n"/>
      <c r="B38" s="42" t="inlineStr"/>
      <c r="C38" s="42" t="inlineStr">
        <is>
          <t xml:space="preserve">  • Vert (#16A34A)   : régularisation positive (solde bailleur).</t>
        </is>
      </c>
      <c r="D38" s="41" t="n"/>
    </row>
    <row r="39" ht="16" customHeight="1">
      <c r="A39" s="39" t="n"/>
      <c r="B39" s="40" t="inlineStr"/>
      <c r="C39" s="40" t="inlineStr">
        <is>
          <t xml:space="preserve">  • Rouge (#DC2626)  : régularisation négative (rappel locataire).</t>
        </is>
      </c>
      <c r="D39" s="39" t="n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2026-06-19T13:57:38Z</dcterms:created>
  <dcterms:modified xmlns:dcterms="http://purl.org/dc/terms/" xmlns:xsi="http://www.w3.org/2001/XMLSchema-instance" xsi:type="dcterms:W3CDTF">2026-06-19T13:57:38Z</dcterms:modified>
</cp:coreProperties>
</file>