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lances" sheetId="1" state="visible" r:id="rId1"/>
    <sheet xmlns:r="http://schemas.openxmlformats.org/officeDocument/2006/relationships" name="Synthèse" sheetId="2" state="visible" r:id="rId2"/>
    <sheet xmlns:r="http://schemas.openxmlformats.org/officeDocument/2006/relationships" name="Modèles" sheetId="3" state="visible" r:id="rId3"/>
    <sheet xmlns:r="http://schemas.openxmlformats.org/officeDocument/2006/relationships" name="Mode d'emplo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DD/MM/YYYY"/>
    <numFmt numFmtId="165" formatCode="# ##0,00 €"/>
    <numFmt numFmtId="166" formatCode="0.0"/>
    <numFmt numFmtId="167" formatCode="0.0%"/>
  </numFmts>
  <fonts count="5">
    <font>
      <name val="Calibri"/>
      <family val="2"/>
      <color theme="1"/>
      <sz val="11"/>
      <scheme val="minor"/>
    </font>
    <font>
      <b val="1"/>
      <color rgb="001E293B"/>
      <sz val="16"/>
    </font>
    <font>
      <b val="1"/>
      <color rgb="00FFFFFF"/>
      <sz val="11"/>
    </font>
    <font>
      <b val="1"/>
      <sz val="11"/>
    </font>
    <font>
      <b val="1"/>
      <color rgb="00FFFFFF"/>
      <sz val="10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0E7490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164" fontId="0" fillId="4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1" fontId="0" fillId="3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1" fontId="0" fillId="5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center" vertical="center" wrapText="1"/>
    </xf>
    <xf numFmtId="165" fontId="4" fillId="6" borderId="1" applyAlignment="1" pivotButton="0" quotePrefix="0" xfId="0">
      <alignment horizontal="center" vertical="center" wrapText="1"/>
    </xf>
    <xf numFmtId="166" fontId="4" fillId="6" borderId="1" applyAlignment="1" pivotButton="0" quotePrefix="0" xfId="0">
      <alignment horizontal="center" vertical="center" wrapText="1"/>
    </xf>
    <xf numFmtId="0" fontId="4" fillId="6" borderId="0" pivotButton="0" quotePrefix="0" xfId="0"/>
    <xf numFmtId="0" fontId="3" fillId="3" borderId="1" applyAlignment="1" pivotButton="0" quotePrefix="0" xfId="0">
      <alignment horizontal="left" vertical="center" wrapText="1"/>
    </xf>
    <xf numFmtId="0" fontId="0" fillId="3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0" fontId="0" fillId="5" borderId="1" applyAlignment="1" pivotButton="0" quotePrefix="0" xfId="0">
      <alignment horizontal="left" vertical="center" wrapText="1"/>
    </xf>
    <xf numFmtId="167" fontId="0" fillId="3" borderId="1" applyAlignment="1" pivotButton="0" quotePrefix="0" xfId="0">
      <alignment horizontal="center" vertical="center" wrapText="1"/>
    </xf>
    <xf numFmtId="166" fontId="0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0" fillId="5" borderId="1" pivotButton="0" quotePrefix="0" xfId="0"/>
    <xf numFmtId="0" fontId="0" fillId="0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center" vertical="center" wrapText="1"/>
    </xf>
    <xf numFmtId="165" fontId="0" fillId="0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22C55E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Montant impayé par ville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'Synthèse'!E3</f>
            </strRef>
          </tx>
          <spPr>
            <a:solidFill xmlns:a="http://schemas.openxmlformats.org/drawingml/2006/main">
              <a:srgbClr val="0E7490"/>
            </a:solidFill>
            <a:ln xmlns:a="http://schemas.openxmlformats.org/drawingml/2006/main">
              <a:prstDash val="solid"/>
            </a:ln>
          </spPr>
          <cat>
            <numRef>
              <f>'Synthèse'!$D$4:$D$12</f>
            </numRef>
          </cat>
          <val>
            <numRef>
              <f>'Synthèse'!$E$4:$E$12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Ville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dossiers par statut</a:t>
            </a:r>
          </a:p>
        </rich>
      </tx>
    </title>
    <plotArea>
      <pieChart>
        <varyColors val="1"/>
        <ser>
          <idx val="0"/>
          <order val="0"/>
          <tx>
            <strRef>
              <f>'Synthèse'!E15</f>
            </strRef>
          </tx>
          <spPr>
            <a:ln xmlns:a="http://schemas.openxmlformats.org/drawingml/2006/main">
              <a:prstDash val="solid"/>
            </a:ln>
          </spPr>
          <cat>
            <numRef>
              <f>'Synthèse'!$D$16:$D$19</f>
            </numRef>
          </cat>
          <val>
            <numRef>
              <f>'Synthèse'!$E$16:$E$19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Évolution du solde impayé par dossier</a:t>
            </a:r>
          </a:p>
        </rich>
      </tx>
    </title>
    <plotArea>
      <lineChart>
        <grouping val="standard"/>
        <ser>
          <idx val="0"/>
          <order val="0"/>
          <tx>
            <strRef>
              <f>'Relances'!L3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 w="20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'Relances'!$A$4:$A$12</f>
            </numRef>
          </cat>
          <val>
            <numRef>
              <f>'Relances'!$L$4:$L$12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Dossier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Solde impayé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28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28</row>
      <rowOff>0</rowOff>
    </from>
    <ext cx="504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46</row>
      <rowOff>0</rowOff>
    </from>
    <ext cx="576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3" customWidth="1" min="1" max="1"/>
    <col width="22" customWidth="1" min="2" max="2"/>
    <col width="17" customWidth="1" min="3" max="3"/>
    <col width="24" customWidth="1" min="4" max="4"/>
    <col width="20" customWidth="1" min="5" max="5"/>
    <col width="13" customWidth="1" min="6" max="6"/>
    <col width="15" customWidth="1" min="7" max="7"/>
    <col width="15" customWidth="1" min="8" max="8"/>
    <col width="15" customWidth="1" min="9" max="9"/>
    <col width="15" customWidth="1" min="10" max="10"/>
    <col width="14" customWidth="1" min="11" max="11"/>
    <col width="14" customWidth="1" min="12" max="12"/>
    <col width="13" customWidth="1" min="13" max="13"/>
    <col width="15" customWidth="1" min="14" max="14"/>
    <col width="15" customWidth="1" min="15" max="15"/>
    <col width="15" customWidth="1" min="16" max="16"/>
    <col width="17" customWidth="1" min="17" max="17"/>
    <col width="15" customWidth="1" min="18" max="18"/>
    <col width="30" customWidth="1" min="19" max="19"/>
  </cols>
  <sheetData>
    <row r="1" ht="26" customHeight="1">
      <c r="A1" s="1" t="inlineStr">
        <is>
          <t>SUIVI DES LOYERS IMPAYÉS ET RELANCES LOCATIVES — 2026</t>
        </is>
      </c>
    </row>
    <row r="2"/>
    <row r="3" ht="34" customHeight="1">
      <c r="A3" s="2" t="inlineStr">
        <is>
          <t>ID dossier</t>
        </is>
      </c>
      <c r="B3" s="2" t="inlineStr">
        <is>
          <t>Bailleur / Gestionnaire</t>
        </is>
      </c>
      <c r="C3" s="2" t="inlineStr">
        <is>
          <t>Locataire</t>
        </is>
      </c>
      <c r="D3" s="2" t="inlineStr">
        <is>
          <t>Adresse du bien</t>
        </is>
      </c>
      <c r="E3" s="2" t="inlineStr">
        <is>
          <t>Ville</t>
        </is>
      </c>
      <c r="F3" s="2" t="inlineStr">
        <is>
          <t>Type de location</t>
        </is>
      </c>
      <c r="G3" s="2" t="inlineStr">
        <is>
          <t>Date d'échéance</t>
        </is>
      </c>
      <c r="H3" s="2" t="inlineStr">
        <is>
          <t>Loyer mensuel HC</t>
        </is>
      </c>
      <c r="I3" s="2" t="inlineStr">
        <is>
          <t>Charges mensuelles</t>
        </is>
      </c>
      <c r="J3" s="2" t="inlineStr">
        <is>
          <t>Montant total dû</t>
        </is>
      </c>
      <c r="K3" s="2" t="inlineStr">
        <is>
          <t>Montant réglé</t>
        </is>
      </c>
      <c r="L3" s="2" t="inlineStr">
        <is>
          <t>Solde impayé</t>
        </is>
      </c>
      <c r="M3" s="2" t="inlineStr">
        <is>
          <t>Jours de retard</t>
        </is>
      </c>
      <c r="N3" s="2" t="inlineStr">
        <is>
          <t>Niveau de relance</t>
        </is>
      </c>
      <c r="O3" s="2" t="inlineStr">
        <is>
          <t>Date 1ère relance</t>
        </is>
      </c>
      <c r="P3" s="2" t="inlineStr">
        <is>
          <t>Date 2e relance</t>
        </is>
      </c>
      <c r="Q3" s="2" t="inlineStr">
        <is>
          <t>Date mise en demeure</t>
        </is>
      </c>
      <c r="R3" s="2" t="inlineStr">
        <is>
          <t>Statut</t>
        </is>
      </c>
      <c r="S3" s="2" t="inlineStr">
        <is>
          <t>Observations</t>
        </is>
      </c>
    </row>
    <row r="4">
      <c r="A4" s="3" t="inlineStr">
        <is>
          <t>D-2026-001</t>
        </is>
      </c>
      <c r="B4" s="4" t="inlineStr">
        <is>
          <t>SCI Rhône Immobilier</t>
        </is>
      </c>
      <c r="C4" s="4" t="inlineStr">
        <is>
          <t>Camille Durand</t>
        </is>
      </c>
      <c r="D4" s="5" t="inlineStr">
        <is>
          <t>12 rue de la République</t>
        </is>
      </c>
      <c r="E4" s="4" t="inlineStr">
        <is>
          <t>69002 Lyon</t>
        </is>
      </c>
      <c r="F4" s="4" t="inlineStr">
        <is>
          <t>nu</t>
        </is>
      </c>
      <c r="G4" s="6" t="inlineStr">
        <is>
          <t>05/06/2026</t>
        </is>
      </c>
      <c r="H4" s="7" t="n">
        <v>650</v>
      </c>
      <c r="I4" s="7" t="n">
        <v>80</v>
      </c>
      <c r="J4" s="8">
        <f>H4+I4</f>
        <v/>
      </c>
      <c r="K4" s="7" t="n">
        <v>730</v>
      </c>
      <c r="L4" s="8">
        <f>J4-K4</f>
        <v/>
      </c>
      <c r="M4" s="9">
        <f>TODAY()-G4</f>
        <v/>
      </c>
      <c r="N4" s="3">
        <f>IF(L4&lt;=0,"Régularisé",IF(M4&lt;=7,"1",IF(M4&lt;=15,"2",IF(M4&lt;=30,"3","Mise en demeure"))))</f>
        <v/>
      </c>
      <c r="O4" s="6" t="inlineStr">
        <is>
          <t>01/06/2026</t>
        </is>
      </c>
      <c r="P4" s="6" t="inlineStr">
        <is>
          <t>10/06/2026</t>
        </is>
      </c>
      <c r="Q4" s="4" t="inlineStr"/>
      <c r="R4" s="3">
        <f>IF(L4&lt;=0,"Régularisé",IF(M4&gt;30,"Contentieux","À relancer"))</f>
        <v/>
      </c>
      <c r="S4" s="5" t="inlineStr">
        <is>
          <t>Régularisé après relance amiable</t>
        </is>
      </c>
    </row>
    <row r="5">
      <c r="A5" s="10" t="inlineStr">
        <is>
          <t>D-2026-002</t>
        </is>
      </c>
      <c r="B5" s="4" t="inlineStr">
        <is>
          <t>M. Bernard Lefort</t>
        </is>
      </c>
      <c r="C5" s="4" t="inlineStr">
        <is>
          <t>Julien Moreau</t>
        </is>
      </c>
      <c r="D5" s="5" t="inlineStr">
        <is>
          <t>8 avenue Victor Hugo</t>
        </is>
      </c>
      <c r="E5" s="4" t="inlineStr">
        <is>
          <t>75116 Paris</t>
        </is>
      </c>
      <c r="F5" s="4" t="inlineStr">
        <is>
          <t>meublé</t>
        </is>
      </c>
      <c r="G5" s="6" t="inlineStr">
        <is>
          <t>20/05/2026</t>
        </is>
      </c>
      <c r="H5" s="7" t="n">
        <v>1200</v>
      </c>
      <c r="I5" s="7" t="n">
        <v>150</v>
      </c>
      <c r="J5" s="11">
        <f>H5+I5</f>
        <v/>
      </c>
      <c r="K5" s="7" t="n">
        <v>0</v>
      </c>
      <c r="L5" s="11">
        <f>J5-K5</f>
        <v/>
      </c>
      <c r="M5" s="12">
        <f>TODAY()-G5</f>
        <v/>
      </c>
      <c r="N5" s="10">
        <f>IF(L5&lt;=0,"Régularisé",IF(M5&lt;=7,"1",IF(M5&lt;=15,"2",IF(M5&lt;=30,"3","Mise en demeure"))))</f>
        <v/>
      </c>
      <c r="O5" s="6" t="inlineStr">
        <is>
          <t>27/05/2026</t>
        </is>
      </c>
      <c r="P5" s="6" t="inlineStr">
        <is>
          <t>05/06/2026</t>
        </is>
      </c>
      <c r="Q5" s="6" t="inlineStr">
        <is>
          <t>12/06/2026</t>
        </is>
      </c>
      <c r="R5" s="10">
        <f>IF(L5&lt;=0,"Régularisé",IF(M5&gt;30,"Contentieux","À relancer"))</f>
        <v/>
      </c>
      <c r="S5" s="5" t="inlineStr">
        <is>
          <t>Aucune réponse du locataire</t>
        </is>
      </c>
    </row>
    <row r="6">
      <c r="A6" s="3" t="inlineStr">
        <is>
          <t>D-2026-003</t>
        </is>
      </c>
      <c r="B6" s="4" t="inlineStr">
        <is>
          <t>SCI Gironde Patrimoine</t>
        </is>
      </c>
      <c r="C6" s="4" t="inlineStr">
        <is>
          <t>Sophie Lefèvre</t>
        </is>
      </c>
      <c r="D6" s="5" t="inlineStr">
        <is>
          <t>24 cours Gambetta</t>
        </is>
      </c>
      <c r="E6" s="4" t="inlineStr">
        <is>
          <t>33000 Bordeaux</t>
        </is>
      </c>
      <c r="F6" s="4" t="inlineStr">
        <is>
          <t>nu</t>
        </is>
      </c>
      <c r="G6" s="6" t="inlineStr">
        <is>
          <t>20/06/2026</t>
        </is>
      </c>
      <c r="H6" s="7" t="n">
        <v>780</v>
      </c>
      <c r="I6" s="7" t="n">
        <v>90</v>
      </c>
      <c r="J6" s="8">
        <f>H6+I6</f>
        <v/>
      </c>
      <c r="K6" s="7" t="n">
        <v>400</v>
      </c>
      <c r="L6" s="8">
        <f>J6-K6</f>
        <v/>
      </c>
      <c r="M6" s="9">
        <f>TODAY()-G6</f>
        <v/>
      </c>
      <c r="N6" s="3">
        <f>IF(L6&lt;=0,"Régularisé",IF(M6&lt;=7,"1",IF(M6&lt;=15,"2",IF(M6&lt;=30,"3","Mise en demeure"))))</f>
        <v/>
      </c>
      <c r="O6" s="6" t="inlineStr">
        <is>
          <t>27/06/2026</t>
        </is>
      </c>
      <c r="P6" s="4" t="inlineStr"/>
      <c r="Q6" s="4" t="inlineStr"/>
      <c r="R6" s="3">
        <f>IF(L6&lt;=0,"Régularisé",IF(M6&gt;30,"Contentieux","À relancer"))</f>
        <v/>
      </c>
      <c r="S6" s="5" t="inlineStr">
        <is>
          <t>Règlement partiel reçu</t>
        </is>
      </c>
    </row>
    <row r="7">
      <c r="A7" s="10" t="inlineStr">
        <is>
          <t>D-2026-004</t>
        </is>
      </c>
      <c r="B7" s="4" t="inlineStr">
        <is>
          <t>Mme Isabelle Roche</t>
        </is>
      </c>
      <c r="C7" s="4" t="inlineStr">
        <is>
          <t>Thomas Bernard</t>
        </is>
      </c>
      <c r="D7" s="5" t="inlineStr">
        <is>
          <t>15 boulevard de Strasbourg</t>
        </is>
      </c>
      <c r="E7" s="4" t="inlineStr">
        <is>
          <t>31000 Toulouse</t>
        </is>
      </c>
      <c r="F7" s="4" t="inlineStr">
        <is>
          <t>nu</t>
        </is>
      </c>
      <c r="G7" s="6" t="inlineStr">
        <is>
          <t>15/06/2026</t>
        </is>
      </c>
      <c r="H7" s="7" t="n">
        <v>950</v>
      </c>
      <c r="I7" s="7" t="n">
        <v>110</v>
      </c>
      <c r="J7" s="11">
        <f>H7+I7</f>
        <v/>
      </c>
      <c r="K7" s="7" t="n">
        <v>0</v>
      </c>
      <c r="L7" s="11">
        <f>J7-K7</f>
        <v/>
      </c>
      <c r="M7" s="12">
        <f>TODAY()-G7</f>
        <v/>
      </c>
      <c r="N7" s="10">
        <f>IF(L7&lt;=0,"Régularisé",IF(M7&lt;=7,"1",IF(M7&lt;=15,"2",IF(M7&lt;=30,"3","Mise en demeure"))))</f>
        <v/>
      </c>
      <c r="O7" s="6" t="inlineStr">
        <is>
          <t>22/06/2026</t>
        </is>
      </c>
      <c r="P7" s="4" t="inlineStr"/>
      <c r="Q7" s="4" t="inlineStr"/>
      <c r="R7" s="10">
        <f>IF(L7&lt;=0,"Régularisé",IF(M7&gt;30,"Contentieux","À relancer"))</f>
        <v/>
      </c>
      <c r="S7" s="5" t="inlineStr">
        <is>
          <t>En attente d'un plan d'apurement</t>
        </is>
      </c>
    </row>
    <row r="8">
      <c r="A8" s="3" t="inlineStr">
        <is>
          <t>D-2026-005</t>
        </is>
      </c>
      <c r="B8" s="4" t="inlineStr">
        <is>
          <t>SCI Nordimmo</t>
        </is>
      </c>
      <c r="C8" s="4" t="inlineStr">
        <is>
          <t>Léa Martin</t>
        </is>
      </c>
      <c r="D8" s="5" t="inlineStr">
        <is>
          <t>3 rue Nationale</t>
        </is>
      </c>
      <c r="E8" s="4" t="inlineStr">
        <is>
          <t>59800 Lille</t>
        </is>
      </c>
      <c r="F8" s="4" t="inlineStr">
        <is>
          <t>meublé</t>
        </is>
      </c>
      <c r="G8" s="6" t="inlineStr">
        <is>
          <t>25/06/2026</t>
        </is>
      </c>
      <c r="H8" s="7" t="n">
        <v>650</v>
      </c>
      <c r="I8" s="7" t="n">
        <v>60</v>
      </c>
      <c r="J8" s="8">
        <f>H8+I8</f>
        <v/>
      </c>
      <c r="K8" s="7" t="n">
        <v>710</v>
      </c>
      <c r="L8" s="8">
        <f>J8-K8</f>
        <v/>
      </c>
      <c r="M8" s="9">
        <f>TODAY()-G8</f>
        <v/>
      </c>
      <c r="N8" s="3">
        <f>IF(L8&lt;=0,"Régularisé",IF(M8&lt;=7,"1",IF(M8&lt;=15,"2",IF(M8&lt;=30,"3","Mise en demeure"))))</f>
        <v/>
      </c>
      <c r="O8" s="6" t="inlineStr">
        <is>
          <t>26/06/2026</t>
        </is>
      </c>
      <c r="P8" s="4" t="inlineStr"/>
      <c r="Q8" s="4" t="inlineStr"/>
      <c r="R8" s="3">
        <f>IF(L8&lt;=0,"Régularisé",IF(M8&gt;30,"Contentieux","À relancer"))</f>
        <v/>
      </c>
      <c r="S8" s="5" t="inlineStr">
        <is>
          <t>Régularisé, virement reçu</t>
        </is>
      </c>
    </row>
    <row r="9">
      <c r="A9" s="10" t="inlineStr">
        <is>
          <t>D-2026-006</t>
        </is>
      </c>
      <c r="B9" s="4" t="inlineStr">
        <is>
          <t>M. Marc Dubosc</t>
        </is>
      </c>
      <c r="C9" s="4" t="inlineStr">
        <is>
          <t>Nicolas Petit</t>
        </is>
      </c>
      <c r="D9" s="5" t="inlineStr">
        <is>
          <t>10 rue d'Italie</t>
        </is>
      </c>
      <c r="E9" s="4" t="inlineStr">
        <is>
          <t>13006 Marseille</t>
        </is>
      </c>
      <c r="F9" s="4" t="inlineStr">
        <is>
          <t>nu</t>
        </is>
      </c>
      <c r="G9" s="6" t="inlineStr">
        <is>
          <t>01/06/2026</t>
        </is>
      </c>
      <c r="H9" s="7" t="n">
        <v>1050</v>
      </c>
      <c r="I9" s="7" t="n">
        <v>130</v>
      </c>
      <c r="J9" s="11">
        <f>H9+I9</f>
        <v/>
      </c>
      <c r="K9" s="7" t="n">
        <v>200</v>
      </c>
      <c r="L9" s="11">
        <f>J9-K9</f>
        <v/>
      </c>
      <c r="M9" s="12">
        <f>TODAY()-G9</f>
        <v/>
      </c>
      <c r="N9" s="10">
        <f>IF(L9&lt;=0,"Régularisé",IF(M9&lt;=7,"1",IF(M9&lt;=15,"2",IF(M9&lt;=30,"3","Mise en demeure"))))</f>
        <v/>
      </c>
      <c r="O9" s="6" t="inlineStr">
        <is>
          <t>08/06/2026</t>
        </is>
      </c>
      <c r="P9" s="6" t="inlineStr">
        <is>
          <t>20/06/2026</t>
        </is>
      </c>
      <c r="Q9" s="4" t="inlineStr"/>
      <c r="R9" s="10">
        <f>IF(L9&lt;=0,"Régularisé",IF(M9&gt;30,"Contentieux","À relancer"))</f>
        <v/>
      </c>
      <c r="S9" s="5" t="inlineStr">
        <is>
          <t>Acompte versé, solde à suivre</t>
        </is>
      </c>
    </row>
    <row r="10">
      <c r="A10" s="3" t="inlineStr">
        <is>
          <t>D-2026-007</t>
        </is>
      </c>
      <c r="B10" s="4" t="inlineStr">
        <is>
          <t>SCI Atlantique Gestion</t>
        </is>
      </c>
      <c r="C10" s="4" t="inlineStr">
        <is>
          <t>Émilie Rousseau</t>
        </is>
      </c>
      <c r="D10" s="5" t="inlineStr">
        <is>
          <t>7 rue des Arts</t>
        </is>
      </c>
      <c r="E10" s="4" t="inlineStr">
        <is>
          <t>44000 Nantes</t>
        </is>
      </c>
      <c r="F10" s="4" t="inlineStr">
        <is>
          <t>nu</t>
        </is>
      </c>
      <c r="G10" s="6" t="inlineStr">
        <is>
          <t>28/05/2026</t>
        </is>
      </c>
      <c r="H10" s="7" t="n">
        <v>780</v>
      </c>
      <c r="I10" s="7" t="n">
        <v>70</v>
      </c>
      <c r="J10" s="8">
        <f>H10+I10</f>
        <v/>
      </c>
      <c r="K10" s="7" t="n">
        <v>0</v>
      </c>
      <c r="L10" s="8">
        <f>J10-K10</f>
        <v/>
      </c>
      <c r="M10" s="9">
        <f>TODAY()-G10</f>
        <v/>
      </c>
      <c r="N10" s="3">
        <f>IF(L10&lt;=0,"Régularisé",IF(M10&lt;=7,"1",IF(M10&lt;=15,"2",IF(M10&lt;=30,"3","Mise en demeure"))))</f>
        <v/>
      </c>
      <c r="O10" s="6" t="inlineStr">
        <is>
          <t>04/06/2026</t>
        </is>
      </c>
      <c r="P10" s="6" t="inlineStr">
        <is>
          <t>16/06/2026</t>
        </is>
      </c>
      <c r="Q10" s="6" t="inlineStr">
        <is>
          <t>26/06/2026</t>
        </is>
      </c>
      <c r="R10" s="3">
        <f>IF(L10&lt;=0,"Régularisé",IF(M10&gt;30,"Contentieux","À relancer"))</f>
        <v/>
      </c>
      <c r="S10" s="5" t="inlineStr">
        <is>
          <t>Dossier transmis à l'huissier</t>
        </is>
      </c>
    </row>
    <row r="11">
      <c r="A11" s="10" t="inlineStr">
        <is>
          <t>D-2026-008</t>
        </is>
      </c>
      <c r="B11" s="4" t="inlineStr">
        <is>
          <t>Mme Claire Weiss</t>
        </is>
      </c>
      <c r="C11" s="4" t="inlineStr">
        <is>
          <t>Antoine Garcia</t>
        </is>
      </c>
      <c r="D11" s="5" t="inlineStr">
        <is>
          <t>18 rue du Faubourg</t>
        </is>
      </c>
      <c r="E11" s="4" t="inlineStr">
        <is>
          <t>67000 Strasbourg</t>
        </is>
      </c>
      <c r="F11" s="4" t="inlineStr">
        <is>
          <t>meublé</t>
        </is>
      </c>
      <c r="G11" s="6" t="inlineStr">
        <is>
          <t>22/06/2026</t>
        </is>
      </c>
      <c r="H11" s="7" t="n">
        <v>950</v>
      </c>
      <c r="I11" s="7" t="n">
        <v>150</v>
      </c>
      <c r="J11" s="11">
        <f>H11+I11</f>
        <v/>
      </c>
      <c r="K11" s="7" t="n">
        <v>500</v>
      </c>
      <c r="L11" s="11">
        <f>J11-K11</f>
        <v/>
      </c>
      <c r="M11" s="12">
        <f>TODAY()-G11</f>
        <v/>
      </c>
      <c r="N11" s="10">
        <f>IF(L11&lt;=0,"Régularisé",IF(M11&lt;=7,"1",IF(M11&lt;=15,"2",IF(M11&lt;=30,"3","Mise en demeure"))))</f>
        <v/>
      </c>
      <c r="O11" s="6" t="inlineStr">
        <is>
          <t>29/06/2026</t>
        </is>
      </c>
      <c r="P11" s="4" t="inlineStr"/>
      <c r="Q11" s="4" t="inlineStr"/>
      <c r="R11" s="10">
        <f>IF(L11&lt;=0,"Régularisé",IF(M11&gt;30,"Contentieux","À relancer"))</f>
        <v/>
      </c>
      <c r="S11" s="5" t="inlineStr">
        <is>
          <t>Contact téléphonique établi</t>
        </is>
      </c>
    </row>
    <row r="12">
      <c r="A12" s="3" t="inlineStr">
        <is>
          <t>D-2026-009</t>
        </is>
      </c>
      <c r="B12" s="4" t="inlineStr">
        <is>
          <t>SCI Occitanie Invest</t>
        </is>
      </c>
      <c r="C12" s="4" t="inlineStr">
        <is>
          <t>Manon Perrin</t>
        </is>
      </c>
      <c r="D12" s="5" t="inlineStr">
        <is>
          <t>21 place de la Libération</t>
        </is>
      </c>
      <c r="E12" s="4" t="inlineStr">
        <is>
          <t>34000 Montpellier</t>
        </is>
      </c>
      <c r="F12" s="4" t="inlineStr">
        <is>
          <t>nu</t>
        </is>
      </c>
      <c r="G12" s="6" t="inlineStr">
        <is>
          <t>12/06/2026</t>
        </is>
      </c>
      <c r="H12" s="7" t="n">
        <v>650</v>
      </c>
      <c r="I12" s="7" t="n">
        <v>50</v>
      </c>
      <c r="J12" s="8">
        <f>H12+I12</f>
        <v/>
      </c>
      <c r="K12" s="7" t="n">
        <v>0</v>
      </c>
      <c r="L12" s="8">
        <f>J12-K12</f>
        <v/>
      </c>
      <c r="M12" s="9">
        <f>TODAY()-G12</f>
        <v/>
      </c>
      <c r="N12" s="3">
        <f>IF(L12&lt;=0,"Régularisé",IF(M12&lt;=7,"1",IF(M12&lt;=15,"2",IF(M12&lt;=30,"3","Mise en demeure"))))</f>
        <v/>
      </c>
      <c r="O12" s="6" t="inlineStr">
        <is>
          <t>19/06/2026</t>
        </is>
      </c>
      <c r="P12" s="4" t="inlineStr"/>
      <c r="Q12" s="4" t="inlineStr"/>
      <c r="R12" s="3">
        <f>IF(L12&lt;=0,"Régularisé",IF(M12&gt;30,"Contentieux","À relancer"))</f>
        <v/>
      </c>
      <c r="S12" s="5" t="inlineStr">
        <is>
          <t>1ère relance envoyée par courrier</t>
        </is>
      </c>
    </row>
    <row r="13">
      <c r="A13" s="13" t="inlineStr">
        <is>
          <t>TOTAUX</t>
        </is>
      </c>
      <c r="B13" s="13" t="n"/>
      <c r="C13" s="13" t="n"/>
      <c r="D13" s="13" t="n"/>
      <c r="E13" s="13" t="n"/>
      <c r="F13" s="13" t="n"/>
      <c r="G13" s="13" t="n"/>
      <c r="H13" s="14">
        <f>SUM(H4:H12)</f>
        <v/>
      </c>
      <c r="I13" s="14">
        <f>SUM(I4:I12)</f>
        <v/>
      </c>
      <c r="J13" s="14">
        <f>SUM(J4:J12)</f>
        <v/>
      </c>
      <c r="K13" s="14">
        <f>SUM(K4:K12)</f>
        <v/>
      </c>
      <c r="L13" s="14">
        <f>SUM(L4:L12)</f>
        <v/>
      </c>
      <c r="M13" s="15">
        <f>IFERROR(AVERAGE(M4:M12),0)</f>
        <v/>
      </c>
      <c r="N13" s="13" t="n"/>
      <c r="O13" s="13" t="n"/>
      <c r="P13" s="13" t="n"/>
      <c r="Q13" s="13" t="n"/>
      <c r="R13" s="13" t="n"/>
      <c r="S13" s="13" t="n"/>
    </row>
  </sheetData>
  <mergeCells count="1">
    <mergeCell ref="A1:S1"/>
  </mergeCells>
  <conditionalFormatting sqref="L4:L12">
    <cfRule type="expression" priority="1" dxfId="0" stopIfTrue="1">
      <formula>L4&gt;0</formula>
    </cfRule>
    <cfRule type="expression" priority="2" dxfId="1" stopIfTrue="1">
      <formula>L4&lt;=0</formula>
    </cfRule>
  </conditionalFormatting>
  <conditionalFormatting sqref="M4:M12">
    <cfRule type="expression" priority="3" dxfId="0" stopIfTrue="1">
      <formula>M4&gt;0</formula>
    </cfRule>
    <cfRule type="expression" priority="4" dxfId="1" stopIfTrue="1">
      <formula>M4&lt;=0</formula>
    </cfRule>
  </conditionalFormatting>
  <conditionalFormatting sqref="R4:R12">
    <cfRule type="expression" priority="5" dxfId="0" stopIfTrue="1">
      <formula>R4="Contentieux"</formula>
    </cfRule>
  </conditionalFormatting>
  <dataValidations count="1">
    <dataValidation sqref="F4:F12" showErrorMessage="1" showInputMessage="1" allowBlank="1" type="list">
      <formula1>"nu,meublé"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</cols>
  <sheetData>
    <row r="1" ht="26" customHeight="1">
      <c r="A1" s="1" t="inlineStr">
        <is>
          <t>TABLEAU DE BORD — SUIVI DES IMPAYÉS</t>
        </is>
      </c>
    </row>
    <row r="2"/>
    <row r="3">
      <c r="A3" s="16" t="inlineStr">
        <is>
          <t>INDICATEURS CLÉS</t>
        </is>
      </c>
      <c r="D3" s="16" t="inlineStr">
        <is>
          <t>VILLE</t>
        </is>
      </c>
      <c r="E3" s="16" t="inlineStr">
        <is>
          <t>MONTANT IMPAYÉ</t>
        </is>
      </c>
    </row>
    <row r="4">
      <c r="A4" s="17" t="inlineStr">
        <is>
          <t>Nombre total de dossiers</t>
        </is>
      </c>
      <c r="B4" s="9">
        <f>COUNTA(Relances!A4:A12)</f>
        <v/>
      </c>
      <c r="D4" s="18" t="inlineStr">
        <is>
          <t>69002 Lyon</t>
        </is>
      </c>
      <c r="E4" s="8">
        <f>SUMIF(Relances!E4:E12,D4,Relances!L4:L12)</f>
        <v/>
      </c>
    </row>
    <row r="5">
      <c r="A5" s="19" t="inlineStr">
        <is>
          <t>Nombre de loyers impayés</t>
        </is>
      </c>
      <c r="B5" s="12">
        <f>COUNTIF(Relances!L4:L12,"&gt;0")</f>
        <v/>
      </c>
      <c r="D5" s="20" t="inlineStr">
        <is>
          <t>75116 Paris</t>
        </is>
      </c>
      <c r="E5" s="11">
        <f>SUMIF(Relances!E4:E12,D5,Relances!L4:L12)</f>
        <v/>
      </c>
    </row>
    <row r="6">
      <c r="A6" s="17" t="inlineStr">
        <is>
          <t>Taux de recouvrement (%)</t>
        </is>
      </c>
      <c r="B6" s="21">
        <f>IFERROR(SUM(Relances!K4:K12)/SUM(Relances!J4:J12),0)</f>
        <v/>
      </c>
      <c r="D6" s="18" t="inlineStr">
        <is>
          <t>33000 Bordeaux</t>
        </is>
      </c>
      <c r="E6" s="8">
        <f>SUMIF(Relances!E4:E12,D6,Relances!L4:L12)</f>
        <v/>
      </c>
    </row>
    <row r="7">
      <c r="A7" s="19" t="inlineStr">
        <is>
          <t>Montant total dû</t>
        </is>
      </c>
      <c r="B7" s="11">
        <f>SUM(Relances!J4:J12)</f>
        <v/>
      </c>
      <c r="D7" s="20" t="inlineStr">
        <is>
          <t>31000 Toulouse</t>
        </is>
      </c>
      <c r="E7" s="11">
        <f>SUMIF(Relances!E4:E12,D7,Relances!L4:L12)</f>
        <v/>
      </c>
    </row>
    <row r="8">
      <c r="A8" s="17" t="inlineStr">
        <is>
          <t>Montant total réglé</t>
        </is>
      </c>
      <c r="B8" s="8">
        <f>SUM(Relances!K4:K12)</f>
        <v/>
      </c>
      <c r="D8" s="18" t="inlineStr">
        <is>
          <t>59800 Lille</t>
        </is>
      </c>
      <c r="E8" s="8">
        <f>SUMIF(Relances!E4:E12,D8,Relances!L4:L12)</f>
        <v/>
      </c>
    </row>
    <row r="9">
      <c r="A9" s="19" t="inlineStr">
        <is>
          <t>Solde total impayé</t>
        </is>
      </c>
      <c r="B9" s="11">
        <f>SUM(Relances!L4:L12)</f>
        <v/>
      </c>
      <c r="D9" s="20" t="inlineStr">
        <is>
          <t>13006 Marseille</t>
        </is>
      </c>
      <c r="E9" s="11">
        <f>SUMIF(Relances!E4:E12,D9,Relances!L4:L12)</f>
        <v/>
      </c>
    </row>
    <row r="10">
      <c r="A10" s="17" t="inlineStr">
        <is>
          <t>Délai moyen de retard (jours)</t>
        </is>
      </c>
      <c r="B10" s="22">
        <f>IFERROR(AVERAGE(Relances!M4:M12),0)</f>
        <v/>
      </c>
      <c r="D10" s="18" t="inlineStr">
        <is>
          <t>44000 Nantes</t>
        </is>
      </c>
      <c r="E10" s="8">
        <f>SUMIF(Relances!E4:E12,D10,Relances!L4:L12)</f>
        <v/>
      </c>
    </row>
    <row r="11">
      <c r="D11" s="20" t="inlineStr">
        <is>
          <t>67000 Strasbourg</t>
        </is>
      </c>
      <c r="E11" s="11">
        <f>SUMIF(Relances!E4:E12,D11,Relances!L4:L12)</f>
        <v/>
      </c>
    </row>
    <row r="12">
      <c r="D12" s="18" t="inlineStr">
        <is>
          <t>34000 Montpellier</t>
        </is>
      </c>
      <c r="E12" s="8">
        <f>SUMIF(Relances!E4:E12,D12,Relances!L4:L12)</f>
        <v/>
      </c>
    </row>
    <row r="13">
      <c r="A13" s="16" t="inlineStr">
        <is>
          <t>RELANCES PAR NIVEAU</t>
        </is>
      </c>
    </row>
    <row r="14">
      <c r="A14" s="23" t="inlineStr">
        <is>
          <t>Niveau 1</t>
        </is>
      </c>
      <c r="B14" s="3">
        <f>COUNTIF(Relances!N4:N12,"1")</f>
        <v/>
      </c>
    </row>
    <row r="15">
      <c r="A15" s="24" t="inlineStr">
        <is>
          <t>Niveau 2</t>
        </is>
      </c>
      <c r="B15" s="10">
        <f>COUNTIF(Relances!N4:N12,"2")</f>
        <v/>
      </c>
      <c r="D15" s="16" t="inlineStr">
        <is>
          <t>STATUT</t>
        </is>
      </c>
      <c r="E15" s="16" t="inlineStr">
        <is>
          <t>NOMBRE DE DOSSIERS</t>
        </is>
      </c>
    </row>
    <row r="16">
      <c r="A16" s="23" t="inlineStr">
        <is>
          <t>Niveau 3</t>
        </is>
      </c>
      <c r="B16" s="3">
        <f>COUNTIF(Relances!N4:N12,"3")</f>
        <v/>
      </c>
      <c r="D16" s="23" t="inlineStr">
        <is>
          <t>À relancer</t>
        </is>
      </c>
      <c r="E16" s="3">
        <f>COUNTIF(Relances!R4:R12,D16)</f>
        <v/>
      </c>
    </row>
    <row r="17">
      <c r="A17" s="24" t="inlineStr">
        <is>
          <t>Niveau Mise en demeure</t>
        </is>
      </c>
      <c r="B17" s="10">
        <f>COUNTIF(Relances!N4:N12,"Mise en demeure")</f>
        <v/>
      </c>
      <c r="D17" s="24" t="inlineStr">
        <is>
          <t>En attente</t>
        </is>
      </c>
      <c r="E17" s="10">
        <f>COUNTIF(Relances!R4:R12,D17)</f>
        <v/>
      </c>
    </row>
    <row r="18">
      <c r="A18" s="23" t="inlineStr">
        <is>
          <t>Niveau Régularisé</t>
        </is>
      </c>
      <c r="B18" s="3">
        <f>COUNTIF(Relances!N4:N12,"Régularisé")</f>
        <v/>
      </c>
      <c r="D18" s="23" t="inlineStr">
        <is>
          <t>Régularisé</t>
        </is>
      </c>
      <c r="E18" s="3">
        <f>COUNTIF(Relances!R4:R12,D18)</f>
        <v/>
      </c>
    </row>
    <row r="19">
      <c r="D19" s="24" t="inlineStr">
        <is>
          <t>Contentieux</t>
        </is>
      </c>
      <c r="E19" s="10">
        <f>COUNTIF(Relances!R4:R12,D19)</f>
        <v/>
      </c>
    </row>
    <row r="20"/>
    <row r="21"/>
    <row r="22">
      <c r="A22" s="16" t="inlineStr">
        <is>
          <t>RECHERCHE PAR ID DOSSIER</t>
        </is>
      </c>
    </row>
    <row r="23">
      <c r="A23" s="25" t="inlineStr">
        <is>
          <t>ID dossier</t>
        </is>
      </c>
      <c r="B23" s="4" t="inlineStr">
        <is>
          <t>D-2026-002</t>
        </is>
      </c>
    </row>
    <row r="24">
      <c r="A24" s="25" t="inlineStr">
        <is>
          <t>Locataire</t>
        </is>
      </c>
      <c r="B24" s="26">
        <f>IFERROR(VLOOKUP(B23,Relances!A4:S12,3,0),"")</f>
        <v/>
      </c>
    </row>
    <row r="25">
      <c r="A25" s="25" t="inlineStr">
        <is>
          <t>Montant total dû</t>
        </is>
      </c>
      <c r="B25" s="27">
        <f>IFERROR(VLOOKUP(B23,Relances!A4:S12,10,0),0)</f>
        <v/>
      </c>
    </row>
    <row r="26">
      <c r="A26" s="25" t="inlineStr">
        <is>
          <t>Statut</t>
        </is>
      </c>
      <c r="B26" s="26">
        <f>IFERROR(VLOOKUP(B23,Relances!A4:S12,18,0),"")</f>
        <v/>
      </c>
    </row>
  </sheetData>
  <mergeCells count="4">
    <mergeCell ref="A1:H1"/>
    <mergeCell ref="A3:B3"/>
    <mergeCell ref="A13:B13"/>
    <mergeCell ref="A22:B22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6" customWidth="1" min="1" max="1"/>
    <col width="24" customWidth="1" min="2" max="2"/>
    <col width="46" customWidth="1" min="3" max="3"/>
    <col width="20" customWidth="1" min="4" max="4"/>
    <col width="26" customWidth="1" min="5" max="5"/>
    <col width="34" customWidth="1" min="6" max="6"/>
  </cols>
  <sheetData>
    <row r="1" ht="26" customHeight="1">
      <c r="A1" s="1" t="inlineStr">
        <is>
          <t>MODÈLES DE RELANCE — AIDE À LA RÉDACTION</t>
        </is>
      </c>
    </row>
    <row r="2"/>
    <row r="3" ht="30" customHeight="1">
      <c r="A3" s="2" t="inlineStr">
        <is>
          <t>Niveau de relance</t>
        </is>
      </c>
      <c r="B3" s="2" t="inlineStr">
        <is>
          <t>Objet</t>
        </is>
      </c>
      <c r="C3" s="2" t="inlineStr">
        <is>
          <t>Modèle de texte court</t>
        </is>
      </c>
      <c r="D3" s="2" t="inlineStr">
        <is>
          <t>Délai conseillé</t>
        </is>
      </c>
      <c r="E3" s="2" t="inlineStr">
        <is>
          <t>Action recommandée</t>
        </is>
      </c>
      <c r="F3" s="2" t="inlineStr">
        <is>
          <t>Référence juridique</t>
        </is>
      </c>
    </row>
    <row r="4" ht="60" customHeight="1">
      <c r="A4" s="3" t="inlineStr">
        <is>
          <t>1 - Relance amiable</t>
        </is>
      </c>
      <c r="B4" s="3" t="inlineStr">
        <is>
          <t>Rappel de paiement du loyer</t>
        </is>
      </c>
      <c r="C4" s="18" t="inlineStr">
        <is>
          <t>« Nous constatons qu'à ce jour le loyer du [date] n'a pas été réglé. Merci de régulariser sous 7 jours. »</t>
        </is>
      </c>
      <c r="D4" s="3" t="inlineStr">
        <is>
          <t>Sous 7 jours après échéance</t>
        </is>
      </c>
      <c r="E4" s="3" t="inlineStr">
        <is>
          <t>Envoi d'un courrier ou email amiable</t>
        </is>
      </c>
      <c r="F4" s="3" t="inlineStr">
        <is>
          <t>Loi n°89-462 du 6 juillet 1989, art. 7</t>
        </is>
      </c>
    </row>
    <row r="5" ht="60" customHeight="1">
      <c r="A5" s="10" t="inlineStr">
        <is>
          <t>2 - Relance ferme</t>
        </is>
      </c>
      <c r="B5" s="10" t="inlineStr">
        <is>
          <t>Mise en garde avant mise en demeure</t>
        </is>
      </c>
      <c r="C5" s="20" t="inlineStr">
        <is>
          <t>« Malgré notre précédent courrier, le solde de [montant] reste impayé. Sans règlement sous 15 jours, une mise en demeure sera adressée. »</t>
        </is>
      </c>
      <c r="D5" s="10" t="inlineStr">
        <is>
          <t>8 à 15 jours après échéance</t>
        </is>
      </c>
      <c r="E5" s="10" t="inlineStr">
        <is>
          <t>Lettre recommandée avec accusé de réception</t>
        </is>
      </c>
      <c r="F5" s="10" t="inlineStr">
        <is>
          <t>Loi n°89-462 du 6 juillet 1989, art. 7 et 24</t>
        </is>
      </c>
    </row>
    <row r="6" ht="60" customHeight="1">
      <c r="A6" s="3" t="inlineStr">
        <is>
          <t>3 - Mise en demeure</t>
        </is>
      </c>
      <c r="B6" s="3" t="inlineStr">
        <is>
          <t>Mise en demeure de payer</t>
        </is>
      </c>
      <c r="C6" s="18" t="inlineStr">
        <is>
          <t>« Vous êtes mis en demeure de régler la somme de [montant] sous 30 jours, faute de quoi une procédure contentieuse sera engagée. »</t>
        </is>
      </c>
      <c r="D6" s="3" t="inlineStr">
        <is>
          <t>16 à 30 jours après échéance</t>
        </is>
      </c>
      <c r="E6" s="3" t="inlineStr">
        <is>
          <t>Lettre recommandée + copie garant éventuel</t>
        </is>
      </c>
      <c r="F6" s="3" t="inlineStr">
        <is>
          <t>Loi n°89-462 du 6 juillet 1989, art. 24 ; clause résolutoire du bail</t>
        </is>
      </c>
    </row>
    <row r="7" ht="60" customHeight="1">
      <c r="A7" s="10" t="inlineStr">
        <is>
          <t>4 - Contentieux</t>
        </is>
      </c>
      <c r="B7" s="10" t="inlineStr">
        <is>
          <t>Assignation en paiement / résiliation</t>
        </is>
      </c>
      <c r="C7" s="20" t="inlineStr">
        <is>
          <t>« En l'absence de règlement, une assignation devant le tribunal judiciaire sera déposée en vue du recouvrement et/ou de la résiliation du bail. »</t>
        </is>
      </c>
      <c r="D7" s="10" t="inlineStr">
        <is>
          <t>Au-delà de 30 jours</t>
        </is>
      </c>
      <c r="E7" s="10" t="inlineStr">
        <is>
          <t>Saisine d'un commissaire de justice / avocat</t>
        </is>
      </c>
      <c r="F7" s="10" t="inlineStr">
        <is>
          <t>Loi n°89-462 du 6 juillet 1989, art. 24 ; Code des procédures civiles d'exécution</t>
        </is>
      </c>
    </row>
    <row r="8" ht="60" customHeight="1">
      <c r="A8" s="3" t="inlineStr">
        <is>
          <t>Rappel garantie</t>
        </is>
      </c>
      <c r="B8" s="3" t="inlineStr">
        <is>
          <t>Mobilisation du dépôt de garantie</t>
        </is>
      </c>
      <c r="C8" s="18" t="inlineStr">
        <is>
          <t>« Le dépôt de garantie versé lors de l'entrée dans les lieux ([1 mois nu / 2 mois meublé]) pourra être imputé sur les sommes dues. »</t>
        </is>
      </c>
      <c r="D8" s="3" t="inlineStr">
        <is>
          <t>En fin de bail ou en cas de contentieux</t>
        </is>
      </c>
      <c r="E8" s="3" t="inlineStr">
        <is>
          <t>Vérifier le montant et l'état des lieux</t>
        </is>
      </c>
      <c r="F8" s="3" t="inlineStr">
        <is>
          <t>Loi n°89-462 du 6 juillet 1989, art. 22</t>
        </is>
      </c>
    </row>
    <row r="9" ht="60" customHeight="1">
      <c r="A9" s="10" t="inlineStr">
        <is>
          <t>Rappel solidarité</t>
        </is>
      </c>
      <c r="B9" s="10" t="inlineStr">
        <is>
          <t>Clause de solidarité / garant</t>
        </is>
      </c>
      <c r="C9" s="20" t="inlineStr">
        <is>
          <t>« En cas de colocation ou de caution solidaire, chaque colocataire/garant reste tenu du paiement intégral du loyer. »</t>
        </is>
      </c>
      <c r="D9" s="10" t="inlineStr">
        <is>
          <t>Dès la première relance si garant présent</t>
        </is>
      </c>
      <c r="E9" s="10" t="inlineStr">
        <is>
          <t>Adresser copie de la relance au garant</t>
        </is>
      </c>
      <c r="F9" s="10" t="inlineStr">
        <is>
          <t>Code civil, art. 1310 à 1319 ; clause de solidarité du bail et de l'acte de cautionnement</t>
        </is>
      </c>
    </row>
  </sheetData>
  <mergeCells count="1">
    <mergeCell ref="A1:F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4" customWidth="1" min="1" max="1"/>
    <col width="95" customWidth="1" min="2" max="2"/>
  </cols>
  <sheetData>
    <row r="1" ht="26" customHeight="1">
      <c r="A1" s="1" t="inlineStr">
        <is>
          <t>MODE D'EMPLOI DU CLASSEUR</t>
        </is>
      </c>
    </row>
    <row r="2"/>
    <row r="3" ht="55" customHeight="1">
      <c r="A3" s="28" t="inlineStr">
        <is>
          <t>Objectif du classeur</t>
        </is>
      </c>
      <c r="B3" s="25" t="inlineStr">
        <is>
          <t>Ce classeur permet de suivre les loyers impayés, de gérer les relances locatives et de préparer les courriers adaptés à chaque niveau de retard, conformément à la loi n°89-462 du 6 juillet 1989.</t>
        </is>
      </c>
    </row>
    <row r="4" ht="55" customHeight="1">
      <c r="A4" s="28" t="inlineStr">
        <is>
          <t>Feuille Relances</t>
        </is>
      </c>
      <c r="B4" s="25" t="inlineStr">
        <is>
          <t>Table principale listant chaque dossier locatif : bailleur, locataire, adresse, loyer, charges, montant réglé. Les colonnes Montant total dû, Solde impayé, Jours de retard, Niveau de relance et Statut se calculent automatiquement. Les cellules en jaune pâle sont à saisir manuellement.</t>
        </is>
      </c>
    </row>
    <row r="5" ht="55" customHeight="1">
      <c r="A5" s="28" t="inlineStr">
        <is>
          <t>Colonne Niveau de relance</t>
        </is>
      </c>
      <c r="B5" s="25" t="inlineStr">
        <is>
          <t>Calculée automatiquement selon les jours de retard : niveau 1 (≤7 jours), niveau 2 (≤15 jours), niveau 3 (≤30 jours), Mise en demeure (&gt;30 jours), ou Régularisé si le solde est nul.</t>
        </is>
      </c>
    </row>
    <row r="6" ht="55" customHeight="1">
      <c r="A6" s="28" t="inlineStr">
        <is>
          <t>Colonne Statut</t>
        </is>
      </c>
      <c r="B6" s="25" t="inlineStr">
        <is>
          <t>Indique « À relancer », « Contentieux » (retard &gt; 30 jours) ou « Régularisé » selon le solde impayé et le retard.</t>
        </is>
      </c>
    </row>
    <row r="7" ht="55" customHeight="1">
      <c r="A7" s="28" t="inlineStr">
        <is>
          <t>Feuille Synthèse</t>
        </is>
      </c>
      <c r="B7" s="25" t="inlineStr">
        <is>
          <t>Tableau de bord avec les indicateurs clés (nombre de dossiers, taux de recouvrement, montants dus/réglés/impayés, retard moyen), des tableaux par ville, par statut et par niveau de relance, ainsi qu'un moteur de recherche par ID dossier (VLOOKUP).</t>
        </is>
      </c>
    </row>
    <row r="8" ht="55" customHeight="1">
      <c r="A8" s="28" t="inlineStr">
        <is>
          <t>Graphiques</t>
        </is>
      </c>
      <c r="B8" s="25" t="inlineStr">
        <is>
          <t>Histogramme du montant impayé par ville, camembert de répartition des dossiers par statut, courbe d'évolution du solde impayé par dossier.</t>
        </is>
      </c>
    </row>
    <row r="9" ht="55" customHeight="1">
      <c r="A9" s="28" t="inlineStr">
        <is>
          <t>Feuille Modèles</t>
        </is>
      </c>
      <c r="B9" s="25" t="inlineStr">
        <is>
          <t>Modèles de texte court pour chaque niveau de relance (amiable, ferme, mise en demeure, contentieux), avec délai conseillé, action recommandée et référence juridique, y compris les rappels sur le dépôt de garantie et la clause de solidarité.</t>
        </is>
      </c>
    </row>
    <row r="10" ht="55" customHeight="1">
      <c r="A10" s="28" t="inlineStr">
        <is>
          <t>Mise à jour</t>
        </is>
      </c>
      <c r="B10" s="25" t="inlineStr">
        <is>
          <t>Il suffit de renseigner les cellules jaunes (loyer, charges, montant réglé, dates de relance) : tous les calculs, statuts et graphiques se mettent à jour automatiquement.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2026-07-01T23:42:34Z</dcterms:created>
  <dcterms:modified xmlns:dcterms="http://purl.org/dc/terms/" xmlns:xsi="http://www.w3.org/2001/XMLSchema-instance" xsi:type="dcterms:W3CDTF">2026-07-01T23:42:34Z</dcterms:modified>
</cp:coreProperties>
</file>