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épartition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Barème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 ##0,00 €"/>
    <numFmt numFmtId="165" formatCode="0,0%"/>
  </numFmts>
  <fonts count="4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b val="1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0E7490"/>
      </patternFill>
    </fill>
    <fill>
      <patternFill patternType="solid">
        <fgColor rgb="00E2E8F0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2" fillId="6" borderId="1" pivotButton="0" quotePrefix="0" xfId="0"/>
    <xf numFmtId="0" fontId="3" fillId="7" borderId="1" pivotButton="0" quotePrefix="0" xfId="0"/>
    <xf numFmtId="164" fontId="3" fillId="7" borderId="1" pivotButton="0" quotePrefix="0" xfId="0"/>
    <xf numFmtId="0" fontId="1" fillId="0" borderId="0" pivotButton="0" quotePrefix="0" xfId="0"/>
    <xf numFmtId="164" fontId="0" fillId="4" borderId="1" pivotButton="0" quotePrefix="0" xfId="0"/>
    <xf numFmtId="0" fontId="0" fillId="5" borderId="1" pivotButton="0" quotePrefix="0" xfId="0"/>
    <xf numFmtId="0" fontId="0" fillId="3" borderId="1" pivotButton="0" quotePrefix="0" xfId="0"/>
    <xf numFmtId="164" fontId="0" fillId="3" borderId="1" pivotButton="0" quotePrefix="0" xfId="0"/>
    <xf numFmtId="164" fontId="0" fillId="5" borderId="1" pivotButton="0" quotePrefix="0" xfId="0"/>
    <xf numFmtId="165" fontId="0" fillId="3" borderId="1" pivotButton="0" quotePrefix="0" xfId="0"/>
    <xf numFmtId="0" fontId="2" fillId="6" borderId="0" pivotButton="0" quotePrefix="0" xfId="0"/>
    <xf numFmtId="0" fontId="0" fillId="0" borderId="1" pivotButton="0" quotePrefix="0" xfId="0"/>
    <xf numFmtId="165" fontId="0" fillId="5" borderId="1" pivotButton="0" quotePrefix="0" xfId="0"/>
    <xf numFmtId="0" fontId="2" fillId="2" borderId="1" pivotButton="0" quotePrefix="0" xfId="0"/>
    <xf numFmtId="0" fontId="3" fillId="3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16A34A"/>
      </font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Quote-part finale par lot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'Répartition'!M3</f>
            </strRef>
          </tx>
          <spPr>
            <a:solidFill xmlns:a="http://schemas.openxmlformats.org/drawingml/2006/main">
              <a:srgbClr val="0E7490"/>
            </a:solidFill>
            <a:ln xmlns:a="http://schemas.openxmlformats.org/drawingml/2006/main">
              <a:prstDash val="solid"/>
            </a:ln>
          </spPr>
          <cat>
            <numRef>
              <f>'Répartition'!$A$4:$A$13</f>
            </numRef>
          </cat>
          <val>
            <numRef>
              <f>'Répartition'!$M$4:$M$13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Lot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Lots contributeurs / exonérés</a:t>
            </a:r>
          </a:p>
        </rich>
      </tx>
    </title>
    <plotArea>
      <pieChart>
        <varyColors val="1"/>
        <ser>
          <idx val="0"/>
          <order val="0"/>
          <tx>
            <strRef>
              <f>'Synthèse'!B12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'Synthèse'!$A$13:$A$14</f>
            </numRef>
          </cat>
          <val>
            <numRef>
              <f>'Synthèse'!$B$13:$B$14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9" customWidth="1" min="1" max="1"/>
    <col width="15" customWidth="1" min="2" max="2"/>
    <col width="20" customWidth="1" min="3" max="3"/>
    <col width="34" customWidth="1" min="4" max="4"/>
    <col width="18" customWidth="1" min="5" max="5"/>
    <col width="12" customWidth="1" min="6" max="6"/>
    <col width="15" customWidth="1" min="7" max="7"/>
    <col width="14" customWidth="1" min="8" max="8"/>
    <col width="16" customWidth="1" min="9" max="9"/>
    <col width="16" customWidth="1" min="10" max="10"/>
    <col width="22" customWidth="1" min="11" max="11"/>
    <col width="18" customWidth="1" min="12" max="12"/>
    <col width="15" customWidth="1" min="13" max="13"/>
    <col width="30" customWidth="1" min="14" max="14"/>
  </cols>
  <sheetData>
    <row r="1" ht="26" customHeight="1">
      <c r="A1" s="1" t="inlineStr">
        <is>
          <t>Répartition des charges d'ascenseur - Copropriété</t>
        </is>
      </c>
    </row>
    <row r="2"/>
    <row r="3" ht="34" customHeight="1">
      <c r="A3" s="2" t="inlineStr">
        <is>
          <t>Lot</t>
        </is>
      </c>
      <c r="B3" s="2" t="inlineStr">
        <is>
          <t>Bâtiment / Escalier</t>
        </is>
      </c>
      <c r="C3" s="2" t="inlineStr">
        <is>
          <t>Nom du copropriétaire</t>
        </is>
      </c>
      <c r="D3" s="2" t="inlineStr">
        <is>
          <t>Adresse du lot</t>
        </is>
      </c>
      <c r="E3" s="2" t="inlineStr">
        <is>
          <t>Type de lot</t>
        </is>
      </c>
      <c r="F3" s="2" t="inlineStr">
        <is>
          <t>Étage</t>
        </is>
      </c>
      <c r="G3" s="2" t="inlineStr">
        <is>
          <t>Présence ascenseur</t>
        </is>
      </c>
      <c r="H3" s="2" t="inlineStr">
        <is>
          <t>Coefficient ascenseur</t>
        </is>
      </c>
      <c r="I3" s="2" t="inlineStr">
        <is>
          <t>Tantièmes généraux</t>
        </is>
      </c>
      <c r="J3" s="2" t="inlineStr">
        <is>
          <t>Tantièmes ascenseur</t>
        </is>
      </c>
      <c r="K3" s="2" t="inlineStr">
        <is>
          <t>Quote-part charges ascenseur brute</t>
        </is>
      </c>
      <c r="L3" s="2" t="inlineStr">
        <is>
          <t>Abattement réglementaire (%)</t>
        </is>
      </c>
      <c r="M3" s="2" t="inlineStr">
        <is>
          <t>Quote-part finale</t>
        </is>
      </c>
      <c r="N3" s="2" t="inlineStr">
        <is>
          <t>Observations</t>
        </is>
      </c>
    </row>
    <row r="4">
      <c r="A4" s="3" t="inlineStr">
        <is>
          <t>Lot 1</t>
        </is>
      </c>
      <c r="B4" s="4" t="inlineStr">
        <is>
          <t>Bâtiment A</t>
        </is>
      </c>
      <c r="C4" s="4" t="inlineStr">
        <is>
          <t>Camille Durand</t>
        </is>
      </c>
      <c r="D4" s="4" t="inlineStr">
        <is>
          <t>8 avenue Victor Hugo 75116 Paris</t>
        </is>
      </c>
      <c r="E4" s="3" t="inlineStr">
        <is>
          <t>Appartement</t>
        </is>
      </c>
      <c r="F4" s="3" t="inlineStr">
        <is>
          <t>3e étage</t>
        </is>
      </c>
      <c r="G4" s="3" t="inlineStr">
        <is>
          <t>Oui</t>
        </is>
      </c>
      <c r="H4" s="5" t="n">
        <v>1</v>
      </c>
      <c r="I4" s="5" t="n">
        <v>120</v>
      </c>
      <c r="J4" s="3">
        <f>IF(G4="Non",0,ROUND(I4*H4,0))</f>
        <v/>
      </c>
      <c r="K4" s="6">
        <f>IF(G4="Non",0,IFERROR((J4/SUM($J$4:$J$13))*Synthèse!$B$2,0))</f>
        <v/>
      </c>
      <c r="L4" s="7">
        <f>IFERROR(VLOOKUP(F4,Barème!$I$4:$J$10,2,0),0)</f>
        <v/>
      </c>
      <c r="M4" s="6">
        <f>ROUND(K4*(1-L4),2)</f>
        <v/>
      </c>
      <c r="N4" s="4" t="inlineStr">
        <is>
          <t>Copropriétaire fondateur</t>
        </is>
      </c>
    </row>
    <row r="5">
      <c r="A5" s="8" t="inlineStr">
        <is>
          <t>Lot 2</t>
        </is>
      </c>
      <c r="B5" s="9" t="inlineStr">
        <is>
          <t>Bâtiment A</t>
        </is>
      </c>
      <c r="C5" s="9" t="inlineStr">
        <is>
          <t>Julien Moreau</t>
        </is>
      </c>
      <c r="D5" s="9" t="inlineStr">
        <is>
          <t>12 rue de la République 69002 Lyon</t>
        </is>
      </c>
      <c r="E5" s="8" t="inlineStr">
        <is>
          <t>Appartement</t>
        </is>
      </c>
      <c r="F5" s="8" t="inlineStr">
        <is>
          <t>4e étage</t>
        </is>
      </c>
      <c r="G5" s="8" t="inlineStr">
        <is>
          <t>Oui</t>
        </is>
      </c>
      <c r="H5" s="5" t="n">
        <v>1</v>
      </c>
      <c r="I5" s="5" t="n">
        <v>135</v>
      </c>
      <c r="J5" s="8">
        <f>IF(G5="Non",0,ROUND(I5*H5,0))</f>
        <v/>
      </c>
      <c r="K5" s="10">
        <f>IF(G5="Non",0,IFERROR((J5/SUM($J$4:$J$13))*Synthèse!$B$2,0))</f>
        <v/>
      </c>
      <c r="L5" s="11">
        <f>IFERROR(VLOOKUP(F5,Barème!$I$4:$J$10,2,0),0)</f>
        <v/>
      </c>
      <c r="M5" s="10">
        <f>ROUND(K5*(1-L5),2)</f>
        <v/>
      </c>
      <c r="N5" s="9" t="inlineStr"/>
    </row>
    <row r="6">
      <c r="A6" s="3" t="inlineStr">
        <is>
          <t>Lot 3</t>
        </is>
      </c>
      <c r="B6" s="4" t="inlineStr">
        <is>
          <t>Bâtiment A</t>
        </is>
      </c>
      <c r="C6" s="4" t="inlineStr">
        <is>
          <t>Sophie Lefèvre</t>
        </is>
      </c>
      <c r="D6" s="4" t="inlineStr">
        <is>
          <t>24 cours Gambetta 33000 Bordeaux</t>
        </is>
      </c>
      <c r="E6" s="3" t="inlineStr">
        <is>
          <t>Appartement</t>
        </is>
      </c>
      <c r="F6" s="3" t="inlineStr">
        <is>
          <t>RDC</t>
        </is>
      </c>
      <c r="G6" s="3" t="inlineStr">
        <is>
          <t>Non</t>
        </is>
      </c>
      <c r="H6" s="5" t="n">
        <v>0</v>
      </c>
      <c r="I6" s="5" t="n">
        <v>95</v>
      </c>
      <c r="J6" s="3">
        <f>IF(G6="Non",0,ROUND(I6*H6,0))</f>
        <v/>
      </c>
      <c r="K6" s="6">
        <f>IF(G6="Non",0,IFERROR((J6/SUM($J$4:$J$13))*Synthèse!$B$2,0))</f>
        <v/>
      </c>
      <c r="L6" s="7">
        <f>IFERROR(VLOOKUP(F6,Barème!$I$4:$J$10,2,0),0)</f>
        <v/>
      </c>
      <c r="M6" s="6">
        <f>ROUND(K6*(1-L6),2)</f>
        <v/>
      </c>
      <c r="N6" s="4" t="inlineStr">
        <is>
          <t>Accès direct rue, pas d'usage ascenseur</t>
        </is>
      </c>
    </row>
    <row r="7">
      <c r="A7" s="8" t="inlineStr">
        <is>
          <t>Lot 4</t>
        </is>
      </c>
      <c r="B7" s="9" t="inlineStr">
        <is>
          <t>Bâtiment B</t>
        </is>
      </c>
      <c r="C7" s="9" t="inlineStr">
        <is>
          <t>Thomas Bernard</t>
        </is>
      </c>
      <c r="D7" s="9" t="inlineStr">
        <is>
          <t>15 boulevard Foch 44000 Nantes</t>
        </is>
      </c>
      <c r="E7" s="8" t="inlineStr">
        <is>
          <t>Appartement</t>
        </is>
      </c>
      <c r="F7" s="8" t="inlineStr">
        <is>
          <t>1er étage</t>
        </is>
      </c>
      <c r="G7" s="8" t="inlineStr">
        <is>
          <t>Oui</t>
        </is>
      </c>
      <c r="H7" s="5" t="n">
        <v>1</v>
      </c>
      <c r="I7" s="5" t="n">
        <v>110</v>
      </c>
      <c r="J7" s="8">
        <f>IF(G7="Non",0,ROUND(I7*H7,0))</f>
        <v/>
      </c>
      <c r="K7" s="10">
        <f>IF(G7="Non",0,IFERROR((J7/SUM($J$4:$J$13))*Synthèse!$B$2,0))</f>
        <v/>
      </c>
      <c r="L7" s="11">
        <f>IFERROR(VLOOKUP(F7,Barème!$I$4:$J$10,2,0),0)</f>
        <v/>
      </c>
      <c r="M7" s="10">
        <f>ROUND(K7*(1-L7),2)</f>
        <v/>
      </c>
      <c r="N7" s="9" t="inlineStr"/>
    </row>
    <row r="8">
      <c r="A8" s="3" t="inlineStr">
        <is>
          <t>Lot 5</t>
        </is>
      </c>
      <c r="B8" s="4" t="inlineStr">
        <is>
          <t>Bâtiment B</t>
        </is>
      </c>
      <c r="C8" s="4" t="inlineStr">
        <is>
          <t>Léa Martin</t>
        </is>
      </c>
      <c r="D8" s="4" t="inlineStr">
        <is>
          <t>3 rue d'Alsace 67000 Strasbourg</t>
        </is>
      </c>
      <c r="E8" s="3" t="inlineStr">
        <is>
          <t>Appartement</t>
        </is>
      </c>
      <c r="F8" s="3" t="inlineStr">
        <is>
          <t>2e étage</t>
        </is>
      </c>
      <c r="G8" s="3" t="inlineStr">
        <is>
          <t>Oui</t>
        </is>
      </c>
      <c r="H8" s="5" t="n">
        <v>1</v>
      </c>
      <c r="I8" s="5" t="n">
        <v>115</v>
      </c>
      <c r="J8" s="3">
        <f>IF(G8="Non",0,ROUND(I8*H8,0))</f>
        <v/>
      </c>
      <c r="K8" s="6">
        <f>IF(G8="Non",0,IFERROR((J8/SUM($J$4:$J$13))*Synthèse!$B$2,0))</f>
        <v/>
      </c>
      <c r="L8" s="7">
        <f>IFERROR(VLOOKUP(F8,Barème!$I$4:$J$10,2,0),0)</f>
        <v/>
      </c>
      <c r="M8" s="6">
        <f>ROUND(K8*(1-L8),2)</f>
        <v/>
      </c>
      <c r="N8" s="4" t="inlineStr"/>
    </row>
    <row r="9">
      <c r="A9" s="8" t="inlineStr">
        <is>
          <t>Lot 6</t>
        </is>
      </c>
      <c r="B9" s="9" t="inlineStr">
        <is>
          <t>Bâtiment B</t>
        </is>
      </c>
      <c r="C9" s="9" t="inlineStr">
        <is>
          <t>Nicolas Petit</t>
        </is>
      </c>
      <c r="D9" s="9" t="inlineStr">
        <is>
          <t>7 rue Nationale 59800 Lille</t>
        </is>
      </c>
      <c r="E9" s="8" t="inlineStr">
        <is>
          <t>Local professionnel</t>
        </is>
      </c>
      <c r="F9" s="8" t="inlineStr">
        <is>
          <t>RDC</t>
        </is>
      </c>
      <c r="G9" s="8" t="inlineStr">
        <is>
          <t>Non</t>
        </is>
      </c>
      <c r="H9" s="5" t="n">
        <v>0</v>
      </c>
      <c r="I9" s="5" t="n">
        <v>150</v>
      </c>
      <c r="J9" s="8">
        <f>IF(G9="Non",0,ROUND(I9*H9,0))</f>
        <v/>
      </c>
      <c r="K9" s="10">
        <f>IF(G9="Non",0,IFERROR((J9/SUM($J$4:$J$13))*Synthèse!$B$2,0))</f>
        <v/>
      </c>
      <c r="L9" s="11">
        <f>IFERROR(VLOOKUP(F9,Barème!$I$4:$J$10,2,0),0)</f>
        <v/>
      </c>
      <c r="M9" s="10">
        <f>ROUND(K9*(1-L9),2)</f>
        <v/>
      </c>
      <c r="N9" s="9" t="inlineStr">
        <is>
          <t>Local commercial en pied d'immeuble</t>
        </is>
      </c>
    </row>
    <row r="10">
      <c r="A10" s="3" t="inlineStr">
        <is>
          <t>Lot 7</t>
        </is>
      </c>
      <c r="B10" s="4" t="inlineStr">
        <is>
          <t>Bâtiment C</t>
        </is>
      </c>
      <c r="C10" s="4" t="inlineStr">
        <is>
          <t>Émilie Rousseau</t>
        </is>
      </c>
      <c r="D10" s="4" t="inlineStr">
        <is>
          <t>18 rue de la Préfecture 06000 Nice</t>
        </is>
      </c>
      <c r="E10" s="3" t="inlineStr">
        <is>
          <t>Appartement</t>
        </is>
      </c>
      <c r="F10" s="3" t="inlineStr">
        <is>
          <t>5e étage</t>
        </is>
      </c>
      <c r="G10" s="3" t="inlineStr">
        <is>
          <t>Oui</t>
        </is>
      </c>
      <c r="H10" s="5" t="n">
        <v>1.1</v>
      </c>
      <c r="I10" s="5" t="n">
        <v>140</v>
      </c>
      <c r="J10" s="3">
        <f>IF(G10="Non",0,ROUND(I10*H10,0))</f>
        <v/>
      </c>
      <c r="K10" s="6">
        <f>IF(G10="Non",0,IFERROR((J10/SUM($J$4:$J$13))*Synthèse!$B$2,0))</f>
        <v/>
      </c>
      <c r="L10" s="7">
        <f>IFERROR(VLOOKUP(F10,Barème!$I$4:$J$10,2,0),0)</f>
        <v/>
      </c>
      <c r="M10" s="6">
        <f>ROUND(K10*(1-L10),2)</f>
        <v/>
      </c>
      <c r="N10" s="4" t="inlineStr">
        <is>
          <t>Dernier étage, usage fréquent</t>
        </is>
      </c>
    </row>
    <row r="11">
      <c r="A11" s="8" t="inlineStr">
        <is>
          <t>Lot 8</t>
        </is>
      </c>
      <c r="B11" s="9" t="inlineStr">
        <is>
          <t>Bâtiment C</t>
        </is>
      </c>
      <c r="C11" s="9" t="inlineStr">
        <is>
          <t>Antoine Garcia</t>
        </is>
      </c>
      <c r="D11" s="9" t="inlineStr">
        <is>
          <t>5 place de la Bourse 34000 Montpellier</t>
        </is>
      </c>
      <c r="E11" s="8" t="inlineStr">
        <is>
          <t>Cave</t>
        </is>
      </c>
      <c r="F11" s="8" t="inlineStr">
        <is>
          <t>Sous-sol</t>
        </is>
      </c>
      <c r="G11" s="8" t="inlineStr">
        <is>
          <t>Non</t>
        </is>
      </c>
      <c r="H11" s="5" t="n">
        <v>0</v>
      </c>
      <c r="I11" s="5" t="n">
        <v>20</v>
      </c>
      <c r="J11" s="8">
        <f>IF(G11="Non",0,ROUND(I11*H11,0))</f>
        <v/>
      </c>
      <c r="K11" s="10">
        <f>IF(G11="Non",0,IFERROR((J11/SUM($J$4:$J$13))*Synthèse!$B$2,0))</f>
        <v/>
      </c>
      <c r="L11" s="11">
        <f>IFERROR(VLOOKUP(F11,Barème!$I$4:$J$10,2,0),0)</f>
        <v/>
      </c>
      <c r="M11" s="10">
        <f>ROUND(K11*(1-L11),2)</f>
        <v/>
      </c>
      <c r="N11" s="9" t="inlineStr">
        <is>
          <t>Cave non desservie</t>
        </is>
      </c>
    </row>
    <row r="12">
      <c r="A12" s="3" t="inlineStr">
        <is>
          <t>Lot 9</t>
        </is>
      </c>
      <c r="B12" s="4" t="inlineStr">
        <is>
          <t>Bâtiment C</t>
        </is>
      </c>
      <c r="C12" s="4" t="inlineStr">
        <is>
          <t>Claire Dubois</t>
        </is>
      </c>
      <c r="D12" s="4" t="inlineStr">
        <is>
          <t>9 rue Saint-Michel 35000 Rennes</t>
        </is>
      </c>
      <c r="E12" s="3" t="inlineStr">
        <is>
          <t>Parking</t>
        </is>
      </c>
      <c r="F12" s="3" t="inlineStr">
        <is>
          <t>Sous-sol</t>
        </is>
      </c>
      <c r="G12" s="3" t="inlineStr">
        <is>
          <t>Non</t>
        </is>
      </c>
      <c r="H12" s="5" t="n">
        <v>0.1</v>
      </c>
      <c r="I12" s="5" t="n">
        <v>30</v>
      </c>
      <c r="J12" s="3">
        <f>IF(G12="Non",0,ROUND(I12*H12,0))</f>
        <v/>
      </c>
      <c r="K12" s="6">
        <f>IF(G12="Non",0,IFERROR((J12/SUM($J$4:$J$13))*Synthèse!$B$2,0))</f>
        <v/>
      </c>
      <c r="L12" s="7">
        <f>IFERROR(VLOOKUP(F12,Barème!$I$4:$J$10,2,0),0)</f>
        <v/>
      </c>
      <c r="M12" s="6">
        <f>ROUND(K12*(1-L12),2)</f>
        <v/>
      </c>
      <c r="N12" s="4" t="inlineStr">
        <is>
          <t>Accès secondaire par ascenseur</t>
        </is>
      </c>
    </row>
    <row r="13">
      <c r="A13" s="8" t="inlineStr">
        <is>
          <t>Lot 10</t>
        </is>
      </c>
      <c r="B13" s="9" t="inlineStr">
        <is>
          <t>Bâtiment A</t>
        </is>
      </c>
      <c r="C13" s="9" t="inlineStr">
        <is>
          <t>Mathieu Leroy</t>
        </is>
      </c>
      <c r="D13" s="9" t="inlineStr">
        <is>
          <t>22 avenue des Ternes 75017 Paris</t>
        </is>
      </c>
      <c r="E13" s="8" t="inlineStr">
        <is>
          <t>Appartement</t>
        </is>
      </c>
      <c r="F13" s="8" t="inlineStr">
        <is>
          <t>2e étage</t>
        </is>
      </c>
      <c r="G13" s="8" t="inlineStr">
        <is>
          <t>Oui</t>
        </is>
      </c>
      <c r="H13" s="5" t="n">
        <v>1</v>
      </c>
      <c r="I13" s="5" t="n">
        <v>118</v>
      </c>
      <c r="J13" s="8">
        <f>IF(G13="Non",0,ROUND(I13*H13,0))</f>
        <v/>
      </c>
      <c r="K13" s="10">
        <f>IF(G13="Non",0,IFERROR((J13/SUM($J$4:$J$13))*Synthèse!$B$2,0))</f>
        <v/>
      </c>
      <c r="L13" s="11">
        <f>IFERROR(VLOOKUP(F13,Barème!$I$4:$J$10,2,0),0)</f>
        <v/>
      </c>
      <c r="M13" s="10">
        <f>ROUND(K13*(1-L13),2)</f>
        <v/>
      </c>
      <c r="N13" s="9" t="inlineStr"/>
    </row>
    <row r="14">
      <c r="A14" s="12" t="inlineStr">
        <is>
          <t>TOTAL</t>
        </is>
      </c>
      <c r="B14" s="13" t="n"/>
      <c r="C14" s="13" t="n"/>
      <c r="D14" s="13" t="n"/>
      <c r="E14" s="13" t="n"/>
      <c r="F14" s="13" t="n"/>
      <c r="G14" s="13" t="n"/>
      <c r="H14" s="13" t="n"/>
      <c r="I14" s="13">
        <f>SUM(I4:I13)</f>
        <v/>
      </c>
      <c r="J14" s="13">
        <f>SUM(J4:J13)</f>
        <v/>
      </c>
      <c r="K14" s="14">
        <f>SUM(K4:K13)</f>
        <v/>
      </c>
      <c r="L14" s="13" t="n"/>
      <c r="M14" s="14">
        <f>SUM(M4:M13)</f>
        <v/>
      </c>
      <c r="N14" s="13" t="n"/>
    </row>
  </sheetData>
  <mergeCells count="1">
    <mergeCell ref="A1:N1"/>
  </mergeCells>
  <conditionalFormatting sqref="M4:M13">
    <cfRule type="expression" priority="1" dxfId="0">
      <formula>M4&gt;0</formula>
    </cfRule>
    <cfRule type="expression" priority="2" dxfId="1">
      <formula>M4=0</formula>
    </cfRule>
  </conditionalFormatting>
  <dataValidations count="2">
    <dataValidation sqref="E4:E13" showErrorMessage="1" showInputMessage="1" allowBlank="1" type="list">
      <formula1>"Appartement,Local professionnel,Cave,Parking"</formula1>
    </dataValidation>
    <dataValidation sqref="G4:G13" showErrorMessage="1" showInputMessage="1" allowBlank="1" type="list">
      <formula1>"Oui,Non"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46" customWidth="1" min="1" max="1"/>
    <col width="22" customWidth="1" min="2" max="2"/>
    <col width="16" customWidth="1" min="3" max="3"/>
    <col width="16" customWidth="1" min="4" max="4"/>
  </cols>
  <sheetData>
    <row r="1" ht="26" customHeight="1">
      <c r="A1" s="15" t="inlineStr">
        <is>
          <t>Synthèse de la répartition des charges d'ascenseur</t>
        </is>
      </c>
    </row>
    <row r="2">
      <c r="A2" s="2" t="inlineStr">
        <is>
          <t>Indicateur</t>
        </is>
      </c>
      <c r="B2" s="2" t="inlineStr">
        <is>
          <t>Valeur</t>
        </is>
      </c>
    </row>
    <row r="3">
      <c r="A3" s="4" t="inlineStr">
        <is>
          <t>Total des charges d'ascenseur à répartir (€)</t>
        </is>
      </c>
      <c r="B3" s="16" t="n">
        <v>8500</v>
      </c>
    </row>
    <row r="4">
      <c r="A4" s="9" t="inlineStr">
        <is>
          <t>Total des tantièmes ascenseur</t>
        </is>
      </c>
      <c r="B4" s="17">
        <f>SUM(Répartition!J4:J13)</f>
        <v/>
      </c>
    </row>
    <row r="5">
      <c r="A5" s="4" t="inlineStr">
        <is>
          <t>Nombre de lots contributeurs</t>
        </is>
      </c>
      <c r="B5" s="18">
        <f>COUNTIF(Répartition!G4:G13,"Oui")</f>
        <v/>
      </c>
    </row>
    <row r="6">
      <c r="A6" s="9" t="inlineStr">
        <is>
          <t>Nombre de lots exonérés</t>
        </is>
      </c>
      <c r="B6" s="17">
        <f>COUNTIF(Répartition!G4:G13,"Non")</f>
        <v/>
      </c>
    </row>
    <row r="7">
      <c r="A7" s="4" t="inlineStr">
        <is>
          <t>Quote-part moyenne (€)</t>
        </is>
      </c>
      <c r="B7" s="19">
        <f>AVERAGE(Répartition!M4:M13)</f>
        <v/>
      </c>
    </row>
    <row r="8">
      <c r="A8" s="9" t="inlineStr">
        <is>
          <t>Quote-part maximale (€)</t>
        </is>
      </c>
      <c r="B8" s="20">
        <f>MAX(Répartition!M4:M13)</f>
        <v/>
      </c>
    </row>
    <row r="9">
      <c r="A9" s="4" t="inlineStr">
        <is>
          <t>Quote-part minimale (€) - lots contributeurs</t>
        </is>
      </c>
      <c r="B9" s="19">
        <f>AGGREGATE(15,6,Répartition!$M$4:$M$13/(Répartition!$G$4:$G$13="Oui"),1)</f>
        <v/>
      </c>
    </row>
    <row r="10">
      <c r="A10" s="9" t="inlineStr">
        <is>
          <t>Écart de répartition (€)</t>
        </is>
      </c>
      <c r="B10" s="20">
        <f>B8-B9</f>
        <v/>
      </c>
    </row>
    <row r="11">
      <c r="A11" s="4" t="inlineStr">
        <is>
          <t>Taux de couverture des charges</t>
        </is>
      </c>
      <c r="B11" s="21">
        <f>IFERROR(Répartition!M14/B3,0)</f>
        <v/>
      </c>
    </row>
    <row r="12">
      <c r="A12" s="22" t="inlineStr">
        <is>
          <t>Répartition des lots</t>
        </is>
      </c>
      <c r="B12" s="22" t="inlineStr">
        <is>
          <t>Nombre</t>
        </is>
      </c>
    </row>
    <row r="13">
      <c r="A13" s="23" t="inlineStr">
        <is>
          <t>Lots contributeurs</t>
        </is>
      </c>
      <c r="B13" s="23">
        <f>B5</f>
        <v/>
      </c>
    </row>
    <row r="14">
      <c r="A14" s="23" t="inlineStr">
        <is>
          <t>Lots exonérés</t>
        </is>
      </c>
      <c r="B14" s="23">
        <f>B6</f>
        <v/>
      </c>
    </row>
  </sheetData>
  <mergeCells count="1">
    <mergeCell ref="A1:D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0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20" customWidth="1" min="3" max="3"/>
    <col width="16" customWidth="1" min="4" max="4"/>
    <col width="26" customWidth="1" min="5" max="5"/>
    <col width="30" customWidth="1" min="6" max="6"/>
    <col width="32" customWidth="1" min="7" max="7"/>
    <col width="3" customWidth="1" min="8" max="8"/>
    <col width="14" customWidth="1" min="9" max="9"/>
    <col width="16" customWidth="1" min="10" max="10"/>
  </cols>
  <sheetData>
    <row r="1" ht="26" customHeight="1">
      <c r="A1" s="15" t="inlineStr">
        <is>
          <t>Barème de répartition des charges d'ascenseur</t>
        </is>
      </c>
    </row>
    <row r="2"/>
    <row r="3" ht="34" customHeight="1">
      <c r="A3" s="2" t="inlineStr">
        <is>
          <t>Type de lot</t>
        </is>
      </c>
      <c r="B3" s="2" t="inlineStr">
        <is>
          <t>Étage</t>
        </is>
      </c>
      <c r="C3" s="2" t="inlineStr">
        <is>
          <t>Desservi par l'ascenseur ?</t>
        </is>
      </c>
      <c r="D3" s="2" t="inlineStr">
        <is>
          <t>Coefficient appliqué</t>
        </is>
      </c>
      <c r="E3" s="2" t="inlineStr">
        <is>
          <t>Règle de calcul</t>
        </is>
      </c>
      <c r="F3" s="2" t="inlineStr">
        <is>
          <t>Base juridique / usage</t>
        </is>
      </c>
      <c r="G3" s="2" t="inlineStr">
        <is>
          <t>Commentaire</t>
        </is>
      </c>
      <c r="I3" s="12" t="inlineStr">
        <is>
          <t>Étage</t>
        </is>
      </c>
      <c r="J3" s="12" t="inlineStr">
        <is>
          <t>Abattement (%)</t>
        </is>
      </c>
    </row>
    <row r="4">
      <c r="A4" s="3" t="inlineStr">
        <is>
          <t>Appartement</t>
        </is>
      </c>
      <c r="B4" s="3" t="inlineStr">
        <is>
          <t>1er étage et plus</t>
        </is>
      </c>
      <c r="C4" s="3" t="inlineStr">
        <is>
          <t>Oui</t>
        </is>
      </c>
      <c r="D4" s="3" t="n">
        <v>1</v>
      </c>
      <c r="E4" s="4" t="inlineStr">
        <is>
          <t>Tantièmes ascenseur pleins</t>
        </is>
      </c>
      <c r="F4" s="4" t="inlineStr">
        <is>
          <t>Loi n°65-557 du 10/07/1965, art. 10</t>
        </is>
      </c>
      <c r="G4" s="4" t="inlineStr">
        <is>
          <t>Lot desservi normalement</t>
        </is>
      </c>
      <c r="I4" s="18" t="inlineStr">
        <is>
          <t>RDC</t>
        </is>
      </c>
      <c r="J4" s="21" t="n">
        <v>1</v>
      </c>
    </row>
    <row r="5">
      <c r="A5" s="8" t="inlineStr">
        <is>
          <t>Appartement</t>
        </is>
      </c>
      <c r="B5" s="8" t="inlineStr">
        <is>
          <t>Rez-de-chaussée</t>
        </is>
      </c>
      <c r="C5" s="8" t="inlineStr">
        <is>
          <t>Non</t>
        </is>
      </c>
      <c r="D5" s="8" t="n">
        <v>0</v>
      </c>
      <c r="E5" s="9" t="inlineStr">
        <is>
          <t>Exclusion totale</t>
        </is>
      </c>
      <c r="F5" s="9" t="inlineStr">
        <is>
          <t>Loi n°65-557 du 10/07/1965</t>
        </is>
      </c>
      <c r="G5" s="9" t="inlineStr">
        <is>
          <t>RDC sans usage réel de l'ascenseur</t>
        </is>
      </c>
      <c r="I5" s="17" t="inlineStr">
        <is>
          <t>Sous-sol</t>
        </is>
      </c>
      <c r="J5" s="24" t="n">
        <v>1</v>
      </c>
    </row>
    <row r="6">
      <c r="A6" s="3" t="inlineStr">
        <is>
          <t>Local professionnel</t>
        </is>
      </c>
      <c r="B6" s="3" t="inlineStr">
        <is>
          <t>Rez-de-chaussée</t>
        </is>
      </c>
      <c r="C6" s="3" t="inlineStr">
        <is>
          <t>Non</t>
        </is>
      </c>
      <c r="D6" s="3" t="n">
        <v>0</v>
      </c>
      <c r="E6" s="4" t="inlineStr">
        <is>
          <t>Exclusion totale</t>
        </is>
      </c>
      <c r="F6" s="4" t="inlineStr">
        <is>
          <t>Usage établi en assemblée générale</t>
        </is>
      </c>
      <c r="G6" s="4" t="inlineStr">
        <is>
          <t>Accès direct depuis la rue</t>
        </is>
      </c>
      <c r="I6" s="18" t="inlineStr">
        <is>
          <t>1er étage</t>
        </is>
      </c>
      <c r="J6" s="21" t="n">
        <v>0.1</v>
      </c>
    </row>
    <row r="7">
      <c r="A7" s="8" t="inlineStr">
        <is>
          <t>Cave</t>
        </is>
      </c>
      <c r="B7" s="8" t="inlineStr">
        <is>
          <t>Sous-sol</t>
        </is>
      </c>
      <c r="C7" s="8" t="inlineStr">
        <is>
          <t>Non</t>
        </is>
      </c>
      <c r="D7" s="8" t="n">
        <v>0</v>
      </c>
      <c r="E7" s="9" t="inlineStr">
        <is>
          <t>Exclusion totale</t>
        </is>
      </c>
      <c r="F7" s="9" t="inlineStr">
        <is>
          <t>Usage établi en assemblée générale</t>
        </is>
      </c>
      <c r="G7" s="9" t="inlineStr">
        <is>
          <t>Aucune desserte par l'ascenseur</t>
        </is>
      </c>
      <c r="I7" s="17" t="inlineStr">
        <is>
          <t>2e étage</t>
        </is>
      </c>
      <c r="J7" s="24" t="n">
        <v>0.05</v>
      </c>
    </row>
    <row r="8">
      <c r="A8" s="3" t="inlineStr">
        <is>
          <t>Parking</t>
        </is>
      </c>
      <c r="B8" s="3" t="inlineStr">
        <is>
          <t>Sous-sol</t>
        </is>
      </c>
      <c r="C8" s="3" t="inlineStr">
        <is>
          <t>Non</t>
        </is>
      </c>
      <c r="D8" s="3" t="n">
        <v>0.1</v>
      </c>
      <c r="E8" s="4" t="inlineStr">
        <is>
          <t>Coefficient réduit</t>
        </is>
      </c>
      <c r="F8" s="4" t="inlineStr">
        <is>
          <t>Usage établi en assemblée générale</t>
        </is>
      </c>
      <c r="G8" s="4" t="inlineStr">
        <is>
          <t>Accès secondaire possible par l'ascenseur</t>
        </is>
      </c>
      <c r="I8" s="18" t="inlineStr">
        <is>
          <t>3e étage</t>
        </is>
      </c>
      <c r="J8" s="21" t="n">
        <v>0</v>
      </c>
    </row>
    <row r="9">
      <c r="A9" s="8" t="inlineStr">
        <is>
          <t>Appartement</t>
        </is>
      </c>
      <c r="B9" s="8" t="inlineStr">
        <is>
          <t>Dernier étage</t>
        </is>
      </c>
      <c r="C9" s="8" t="inlineStr">
        <is>
          <t>Oui</t>
        </is>
      </c>
      <c r="D9" s="8" t="n">
        <v>1.1</v>
      </c>
      <c r="E9" s="9" t="inlineStr">
        <is>
          <t>Majoration étage élevé</t>
        </is>
      </c>
      <c r="F9" s="9" t="inlineStr">
        <is>
          <t>Usage établi en assemblée générale</t>
        </is>
      </c>
      <c r="G9" s="9" t="inlineStr">
        <is>
          <t>Usage plus fréquent en étage élevé</t>
        </is>
      </c>
      <c r="I9" s="17" t="inlineStr">
        <is>
          <t>4e étage</t>
        </is>
      </c>
      <c r="J9" s="24" t="n">
        <v>0</v>
      </c>
    </row>
    <row r="10">
      <c r="I10" s="18" t="inlineStr">
        <is>
          <t>5e étage</t>
        </is>
      </c>
      <c r="J10" s="21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26" customHeight="1">
      <c r="A1" s="15" t="inlineStr">
        <is>
          <t>Mode d'emploi - Répartition des charges d'ascenseur</t>
        </is>
      </c>
    </row>
    <row r="2"/>
    <row r="3">
      <c r="A3" s="25" t="inlineStr">
        <is>
          <t>Rubrique</t>
        </is>
      </c>
      <c r="B3" s="25" t="inlineStr">
        <is>
          <t>Explication</t>
        </is>
      </c>
    </row>
    <row r="4" ht="42" customHeight="1">
      <c r="A4" s="26" t="inlineStr">
        <is>
          <t>Saisie des lots</t>
        </is>
      </c>
      <c r="B4" s="4" t="inlineStr">
        <is>
          <t>Dans la feuille « Répartition », chaque ligne correspond à un lot de copropriété. Renseignez le bâtiment, le nom du copropriétaire, l'adresse, le type de lot, l'étage et la présence ou non d'un accès utile à l'ascenseur.</t>
        </is>
      </c>
    </row>
    <row r="5" ht="42" customHeight="1">
      <c r="A5" s="27" t="inlineStr">
        <is>
          <t>Charges annuelles</t>
        </is>
      </c>
      <c r="B5" s="9" t="inlineStr">
        <is>
          <t>Le montant total des charges d'ascenseur à répartir se saisit en cellule B3 de la feuille « Synthèse » (cellule jaune). Toutes les quotes-parts se recalculent automatiquement.</t>
        </is>
      </c>
    </row>
    <row r="6" ht="42" customHeight="1">
      <c r="A6" s="26" t="inlineStr">
        <is>
          <t>Coefficient ascenseur</t>
        </is>
      </c>
      <c r="B6" s="4" t="inlineStr">
        <is>
          <t>Ce coefficient (colonne H) module l'usage réel de l'ascenseur par lot : 1 pour un usage normal, 0 pour une absence totale de desserte, une valeur intermédiaire (0,1 par exemple) pour un usage secondaire (parking, cave).</t>
        </is>
      </c>
    </row>
    <row r="7" ht="42" customHeight="1">
      <c r="A7" s="27" t="inlineStr">
        <is>
          <t>Tantièmes ascenseur</t>
        </is>
      </c>
      <c r="B7" s="9" t="inlineStr">
        <is>
          <t>Calculés automatiquement à partir des tantièmes généraux et du coefficient ascenseur. Un lot non desservi (colonne Présence ascenseur = Non) obtient toujours 0 tantième ascenseur.</t>
        </is>
      </c>
    </row>
    <row r="8" ht="42" customHeight="1">
      <c r="A8" s="26" t="inlineStr">
        <is>
          <t>Abattement réglementaire</t>
        </is>
      </c>
      <c r="B8" s="4" t="inlineStr">
        <is>
          <t>Déterminé automatiquement selon l'étage du lot via une recherche dans la feuille « Barème » (table étage / abattement). Les étages élevés ne bénéficient d'aucun abattement, le rez-de-chaussée et le sous-sol en bénéficient intégralement.</t>
        </is>
      </c>
    </row>
    <row r="9" ht="42" customHeight="1">
      <c r="A9" s="27" t="inlineStr">
        <is>
          <t>Quote-part finale</t>
        </is>
      </c>
      <c r="B9" s="9" t="inlineStr">
        <is>
          <t>Résulte de la quote-part brute diminuée de l'abattement réglementaire. Les lots exclus affichent toujours une quote-part finale de 0 €.</t>
        </is>
      </c>
    </row>
    <row r="10" ht="42" customHeight="1">
      <c r="A10" s="26" t="inlineStr">
        <is>
          <t>Rappel juridique</t>
        </is>
      </c>
      <c r="B10" s="4" t="inlineStr">
        <is>
          <t>La répartition des charges d'ascenseur doit respecter la loi n°65-557 du 10 juillet 1965 fixant le statut de la copropriété des immeubles bâtis, ainsi que le règlement de copropriété et les décisions votées en assemblée générale.</t>
        </is>
      </c>
    </row>
    <row r="11" ht="42" customHeight="1">
      <c r="A11" s="27" t="inlineStr">
        <is>
          <t>Vote en assemblée générale</t>
        </is>
      </c>
      <c r="B11" s="9" t="inlineStr">
        <is>
          <t>Toute modification de la grille de répartition (coefficients, abattements, exclusions de lots) doit être approuvée en assemblée générale des copropriétaires avant application définitive.</t>
        </is>
      </c>
    </row>
    <row r="12" ht="42" customHeight="1">
      <c r="A12" s="26" t="inlineStr">
        <is>
          <t>Contrôle des résultats</t>
        </is>
      </c>
      <c r="B12" s="4" t="inlineStr">
        <is>
          <t>La feuille « Synthèse » permet de vérifier la cohérence globale : nombre de lots contributeurs et exonérés, quote-part moyenne, maximale, minimale et taux de couverture des charges réparties.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2026-07-13T18:27:10Z</dcterms:created>
  <dcterms:modified xmlns:dcterms="http://purl.org/dc/terms/" xmlns:xsi="http://www.w3.org/2001/XMLSchema-instance" xsi:type="dcterms:W3CDTF">2026-07-13T18:27:10Z</dcterms:modified>
</cp:coreProperties>
</file>