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harges_Répartition" sheetId="1" state="visible" r:id="rId1"/>
    <sheet xmlns:r="http://schemas.openxmlformats.org/officeDocument/2006/relationships" name="Synthèse" sheetId="2" state="visible" r:id="rId2"/>
    <sheet xmlns:r="http://schemas.openxmlformats.org/officeDocument/2006/relationships" name="Référentiel" sheetId="3" state="visible" r:id="rId3"/>
    <sheet xmlns:r="http://schemas.openxmlformats.org/officeDocument/2006/relationships" name="Mode d'emploi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DD/MM/YYYY"/>
    <numFmt numFmtId="165" formatCode="#,##0.00 €"/>
  </numFmts>
  <fonts count="15">
    <font>
      <name val="Calibri"/>
      <family val="2"/>
      <color theme="1"/>
      <sz val="11"/>
      <scheme val="minor"/>
    </font>
    <font>
      <b val="1"/>
      <color rgb="00FFFFFF"/>
      <sz val="13"/>
    </font>
    <font>
      <b val="1"/>
      <color rgb="00FFFFFF"/>
      <sz val="11"/>
    </font>
    <font>
      <b val="1"/>
      <color rgb="0016A34A"/>
    </font>
    <font>
      <b val="1"/>
      <color rgb="00DC2626"/>
    </font>
    <font>
      <b val="1"/>
      <sz val="11"/>
    </font>
    <font>
      <b val="1"/>
      <color rgb="00FFFFFF"/>
    </font>
    <font>
      <b val="1"/>
      <i val="1"/>
    </font>
    <font>
      <b val="1"/>
      <color rgb="000E7490"/>
    </font>
    <font>
      <b val="1"/>
    </font>
    <font>
      <b val="1"/>
      <color rgb="001E293B"/>
    </font>
    <font>
      <b val="1"/>
      <color rgb="000E7490"/>
      <sz val="11"/>
    </font>
    <font>
      <b val="1"/>
      <sz val="10"/>
    </font>
    <font>
      <sz val="10"/>
    </font>
    <font>
      <i val="1"/>
      <color rgb="000E7490"/>
      <sz val="9"/>
    </font>
  </fonts>
  <fills count="10">
    <fill>
      <patternFill/>
    </fill>
    <fill>
      <patternFill patternType="gray125"/>
    </fill>
    <fill>
      <patternFill patternType="solid">
        <fgColor rgb="000F172A"/>
      </patternFill>
    </fill>
    <fill>
      <patternFill patternType="solid">
        <fgColor rgb="001E293B"/>
      </patternFill>
    </fill>
    <fill>
      <patternFill patternType="solid">
        <fgColor rgb="00F8FAFC"/>
      </patternFill>
    </fill>
    <fill>
      <patternFill patternType="solid">
        <fgColor rgb="00DCFCE7"/>
      </patternFill>
    </fill>
    <fill>
      <patternFill patternType="solid">
        <fgColor rgb="00FFFFFF"/>
      </patternFill>
    </fill>
    <fill>
      <patternFill patternType="solid">
        <fgColor rgb="00FEE2E2"/>
      </patternFill>
    </fill>
    <fill>
      <patternFill patternType="solid">
        <fgColor rgb="00FFFBEB"/>
      </patternFill>
    </fill>
    <fill>
      <patternFill patternType="solid">
        <fgColor rgb="000E7490"/>
      </patternFill>
    </fill>
  </fills>
  <borders count="6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  <border>
      <left/>
      <right/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/>
      <diagonal/>
    </border>
    <border>
      <left/>
      <right/>
      <top style="thin">
        <color rgb="00D1D5DB"/>
      </top>
      <bottom style="thin">
        <color rgb="00D1D5DB"/>
      </bottom>
      <diagonal/>
    </border>
    <border>
      <left/>
      <right style="thin">
        <color rgb="00D1D5DB"/>
      </right>
      <top style="thin">
        <color rgb="00D1D5DB"/>
      </top>
      <bottom style="thin">
        <color rgb="00D1D5DB"/>
      </bottom>
      <diagonal/>
    </border>
  </borders>
  <cellStyleXfs count="1">
    <xf numFmtId="0" fontId="0" fillId="0" borderId="0"/>
  </cellStyleXfs>
  <cellXfs count="41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3" borderId="1" applyAlignment="1" pivotButton="0" quotePrefix="0" xfId="0">
      <alignment horizontal="center" vertical="center" wrapText="1"/>
    </xf>
    <xf numFmtId="164" fontId="0" fillId="4" borderId="1" applyAlignment="1" pivotButton="0" quotePrefix="0" xfId="0">
      <alignment horizontal="center" vertical="center" wrapText="1"/>
    </xf>
    <xf numFmtId="0" fontId="0" fillId="4" borderId="1" applyAlignment="1" pivotButton="0" quotePrefix="0" xfId="0">
      <alignment horizontal="left" vertical="center" wrapText="1"/>
    </xf>
    <xf numFmtId="165" fontId="0" fillId="4" borderId="1" applyAlignment="1" pivotButton="0" quotePrefix="0" xfId="0">
      <alignment horizontal="right" vertical="center"/>
    </xf>
    <xf numFmtId="0" fontId="3" fillId="5" borderId="1" applyAlignment="1" pivotButton="0" quotePrefix="0" xfId="0">
      <alignment horizontal="center" vertical="center" wrapText="1"/>
    </xf>
    <xf numFmtId="10" fontId="0" fillId="4" borderId="1" applyAlignment="1" pivotButton="0" quotePrefix="0" xfId="0">
      <alignment horizontal="center" vertical="center" wrapText="1"/>
    </xf>
    <xf numFmtId="0" fontId="0" fillId="4" borderId="1" applyAlignment="1" pivotButton="0" quotePrefix="0" xfId="0">
      <alignment horizontal="center" vertical="center" wrapText="1"/>
    </xf>
    <xf numFmtId="164" fontId="0" fillId="6" borderId="1" applyAlignment="1" pivotButton="0" quotePrefix="0" xfId="0">
      <alignment horizontal="center" vertical="center" wrapText="1"/>
    </xf>
    <xf numFmtId="0" fontId="0" fillId="6" borderId="1" applyAlignment="1" pivotButton="0" quotePrefix="0" xfId="0">
      <alignment horizontal="left" vertical="center" wrapText="1"/>
    </xf>
    <xf numFmtId="165" fontId="0" fillId="6" borderId="1" applyAlignment="1" pivotButton="0" quotePrefix="0" xfId="0">
      <alignment horizontal="right" vertical="center"/>
    </xf>
    <xf numFmtId="10" fontId="0" fillId="6" borderId="1" applyAlignment="1" pivotButton="0" quotePrefix="0" xfId="0">
      <alignment horizontal="center" vertical="center" wrapText="1"/>
    </xf>
    <xf numFmtId="0" fontId="0" fillId="6" borderId="1" applyAlignment="1" pivotButton="0" quotePrefix="0" xfId="0">
      <alignment horizontal="center" vertical="center" wrapText="1"/>
    </xf>
    <xf numFmtId="0" fontId="4" fillId="7" borderId="1" applyAlignment="1" pivotButton="0" quotePrefix="0" xfId="0">
      <alignment horizontal="center" vertical="center" wrapText="1"/>
    </xf>
    <xf numFmtId="165" fontId="6" fillId="3" borderId="1" applyAlignment="1" pivotButton="0" quotePrefix="0" xfId="0">
      <alignment horizontal="right" vertical="center"/>
    </xf>
    <xf numFmtId="0" fontId="7" fillId="0" borderId="0" applyAlignment="1" pivotButton="0" quotePrefix="0" xfId="0">
      <alignment horizontal="right" vertical="center"/>
    </xf>
    <xf numFmtId="165" fontId="8" fillId="0" borderId="1" pivotButton="0" quotePrefix="0" xfId="0"/>
    <xf numFmtId="0" fontId="9" fillId="0" borderId="0" pivotButton="0" quotePrefix="0" xfId="0"/>
    <xf numFmtId="165" fontId="3" fillId="0" borderId="0" pivotButton="0" quotePrefix="0" xfId="0"/>
    <xf numFmtId="165" fontId="4" fillId="0" borderId="0" pivotButton="0" quotePrefix="0" xfId="0"/>
    <xf numFmtId="0" fontId="4" fillId="0" borderId="0" pivotButton="0" quotePrefix="0" xfId="0"/>
    <xf numFmtId="0" fontId="9" fillId="4" borderId="1" applyAlignment="1" pivotButton="0" quotePrefix="0" xfId="0">
      <alignment horizontal="left" vertical="center" wrapText="1"/>
    </xf>
    <xf numFmtId="165" fontId="3" fillId="4" borderId="1" applyAlignment="1" pivotButton="0" quotePrefix="0" xfId="0">
      <alignment horizontal="right" vertical="center"/>
    </xf>
    <xf numFmtId="0" fontId="9" fillId="6" borderId="1" applyAlignment="1" pivotButton="0" quotePrefix="0" xfId="0">
      <alignment horizontal="left" vertical="center" wrapText="1"/>
    </xf>
    <xf numFmtId="165" fontId="3" fillId="6" borderId="1" applyAlignment="1" pivotButton="0" quotePrefix="0" xfId="0">
      <alignment horizontal="right" vertical="center"/>
    </xf>
    <xf numFmtId="10" fontId="8" fillId="6" borderId="1" applyAlignment="1" pivotButton="0" quotePrefix="0" xfId="0">
      <alignment horizontal="right" vertical="center"/>
    </xf>
    <xf numFmtId="0" fontId="10" fillId="4" borderId="1" applyAlignment="1" pivotButton="0" quotePrefix="0" xfId="0">
      <alignment horizontal="right" vertical="center"/>
    </xf>
    <xf numFmtId="0" fontId="11" fillId="0" borderId="0" pivotButton="0" quotePrefix="0" xfId="0"/>
    <xf numFmtId="165" fontId="0" fillId="0" borderId="0" pivotButton="0" quotePrefix="0" xfId="0"/>
    <xf numFmtId="0" fontId="0" fillId="8" borderId="1" applyAlignment="1" pivotButton="0" quotePrefix="0" xfId="0">
      <alignment horizontal="left" vertical="center" wrapText="1"/>
    </xf>
    <xf numFmtId="0" fontId="0" fillId="8" borderId="1" pivotButton="0" quotePrefix="0" xfId="0"/>
    <xf numFmtId="10" fontId="0" fillId="8" borderId="1" pivotButton="0" quotePrefix="0" xfId="0"/>
    <xf numFmtId="0" fontId="2" fillId="9" borderId="1" applyAlignment="1" pivotButton="0" quotePrefix="0" xfId="0">
      <alignment horizontal="center" vertical="center" wrapText="1"/>
    </xf>
    <xf numFmtId="0" fontId="0" fillId="0" borderId="4" pivotButton="0" quotePrefix="0" xfId="0"/>
    <xf numFmtId="0" fontId="0" fillId="0" borderId="5" pivotButton="0" quotePrefix="0" xfId="0"/>
    <xf numFmtId="0" fontId="12" fillId="4" borderId="1" applyAlignment="1" pivotButton="0" quotePrefix="0" xfId="0">
      <alignment horizontal="left" vertical="top" wrapText="1"/>
    </xf>
    <xf numFmtId="0" fontId="13" fillId="4" borderId="1" applyAlignment="1" pivotButton="0" quotePrefix="0" xfId="0">
      <alignment horizontal="left" vertical="top" wrapText="1"/>
    </xf>
    <xf numFmtId="0" fontId="14" fillId="8" borderId="1" applyAlignment="1" pivotButton="0" quotePrefix="0" xfId="0">
      <alignment horizontal="left" vertical="top" wrapText="1"/>
    </xf>
    <xf numFmtId="0" fontId="12" fillId="6" borderId="1" applyAlignment="1" pivotButton="0" quotePrefix="0" xfId="0">
      <alignment horizontal="left" vertical="top" wrapText="1"/>
    </xf>
    <xf numFmtId="0" fontId="13" fillId="6" borderId="1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Répartition Locataire vs Bailleur</a:t>
            </a:r>
          </a:p>
        </rich>
      </tx>
    </title>
    <plotArea>
      <pieChart>
        <varyColors val="1"/>
        <ser>
          <idx val="0"/>
          <order val="0"/>
          <tx>
            <strRef>
              <f>'Synthèse'!B15</f>
            </strRef>
          </tx>
          <spPr>
            <a:ln xmlns:a="http://schemas.openxmlformats.org/drawingml/2006/main">
              <a:prstDash val="solid"/>
            </a:ln>
          </spPr>
          <cat>
            <numRef>
              <f>'Synthèse'!$A$16:$A$17</f>
            </numRef>
          </cat>
          <val>
            <numRef>
              <f>'Synthèse'!$B$16:$B$17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Charges par type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'Synthèse'!B20</f>
            </strRef>
          </tx>
          <spPr>
            <a:solidFill xmlns:a="http://schemas.openxmlformats.org/drawingml/2006/main">
              <a:srgbClr val="0E7490"/>
            </a:solidFill>
            <a:ln xmlns:a="http://schemas.openxmlformats.org/drawingml/2006/main">
              <a:prstDash val="solid"/>
            </a:ln>
          </spPr>
          <cat>
            <numRef>
              <f>'Synthèse'!$A$21:$A$29</f>
            </numRef>
          </cat>
          <val>
            <numRef>
              <f>'Synthèse'!$B$21:$B$29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Type de charge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Montant TTC (€)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oneCellAnchor>
    <from>
      <col>4</col>
      <colOff>0</colOff>
      <row>13</row>
      <rowOff>0</rowOff>
    </from>
    <ext cx="5040000" cy="36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0</col>
      <colOff>0</colOff>
      <row>31</row>
      <rowOff>0</rowOff>
    </from>
    <ext cx="7920000" cy="432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8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4" customWidth="1" min="1" max="1"/>
    <col width="12" customWidth="1" min="2" max="2"/>
    <col width="20" customWidth="1" min="3" max="3"/>
    <col width="32" customWidth="1" min="4" max="4"/>
    <col width="18" customWidth="1" min="5" max="5"/>
    <col width="18" customWidth="1" min="6" max="6"/>
    <col width="26" customWidth="1" min="7" max="7"/>
    <col width="30" customWidth="1" min="8" max="8"/>
    <col width="14" customWidth="1" min="9" max="9"/>
    <col width="13" customWidth="1" min="10" max="10"/>
    <col width="16" customWidth="1" min="11" max="11"/>
    <col width="16" customWidth="1" min="12" max="12"/>
    <col width="16" customWidth="1" min="13" max="13"/>
    <col width="16" customWidth="1" min="14" max="14"/>
    <col width="13" customWidth="1" min="15" max="15"/>
    <col width="28" customWidth="1" min="16" max="16"/>
  </cols>
  <sheetData>
    <row r="1" ht="30" customHeight="1">
      <c r="A1" s="1" t="inlineStr">
        <is>
          <t>RÉPARTITION DES CHARGES — BAILLEUR / LOCATAIRE</t>
        </is>
      </c>
    </row>
    <row r="2" ht="32" customHeight="1">
      <c r="A2" s="2" t="inlineStr">
        <is>
          <t>Date dépense</t>
        </is>
      </c>
      <c r="B2" s="2" t="inlineStr">
        <is>
          <t>Période</t>
        </is>
      </c>
      <c r="C2" s="2" t="inlineStr">
        <is>
          <t>Nom du bien</t>
        </is>
      </c>
      <c r="D2" s="2" t="inlineStr">
        <is>
          <t>Adresse</t>
        </is>
      </c>
      <c r="E2" s="2" t="inlineStr">
        <is>
          <t>Bailleur</t>
        </is>
      </c>
      <c r="F2" s="2" t="inlineStr">
        <is>
          <t>Locataire</t>
        </is>
      </c>
      <c r="G2" s="2" t="inlineStr">
        <is>
          <t>Type de charge</t>
        </is>
      </c>
      <c r="H2" s="2" t="inlineStr">
        <is>
          <t>Libellé</t>
        </is>
      </c>
      <c r="I2" s="2" t="inlineStr">
        <is>
          <t>Montant TTC</t>
        </is>
      </c>
      <c r="J2" s="2" t="inlineStr">
        <is>
          <t>Récupérable ?</t>
        </is>
      </c>
      <c r="K2" s="2" t="inlineStr">
        <is>
          <t>Quote-part locat. %</t>
        </is>
      </c>
      <c r="L2" s="2" t="inlineStr">
        <is>
          <t>Quote-part bailleur %</t>
        </is>
      </c>
      <c r="M2" s="2" t="inlineStr">
        <is>
          <t>Montant locataire</t>
        </is>
      </c>
      <c r="N2" s="2" t="inlineStr">
        <is>
          <t>Montant bailleur</t>
        </is>
      </c>
      <c r="O2" s="2" t="inlineStr">
        <is>
          <t>Justificatif ?</t>
        </is>
      </c>
      <c r="P2" s="2" t="inlineStr">
        <is>
          <t>Observations</t>
        </is>
      </c>
    </row>
    <row r="3">
      <c r="A3" s="3" t="n">
        <v>46037</v>
      </c>
      <c r="B3" s="4" t="inlineStr">
        <is>
          <t>Janvier 2026</t>
        </is>
      </c>
      <c r="C3" s="4" t="inlineStr">
        <is>
          <t>Résidence Les Lilas</t>
        </is>
      </c>
      <c r="D3" s="4" t="inlineStr">
        <is>
          <t>12 rue de la République, 69002 Lyon</t>
        </is>
      </c>
      <c r="E3" s="4" t="inlineStr">
        <is>
          <t>Camille Durand</t>
        </is>
      </c>
      <c r="F3" s="4" t="inlineStr">
        <is>
          <t>Julien Moreau</t>
        </is>
      </c>
      <c r="G3" s="4" t="inlineStr">
        <is>
          <t>Eau froide collective</t>
        </is>
      </c>
      <c r="H3" s="4" t="inlineStr">
        <is>
          <t>Consommation eau froide T1 2026</t>
        </is>
      </c>
      <c r="I3" s="5" t="n">
        <v>72</v>
      </c>
      <c r="J3" s="6" t="inlineStr">
        <is>
          <t>Oui</t>
        </is>
      </c>
      <c r="K3" s="7" t="n">
        <v>1</v>
      </c>
      <c r="L3" s="7">
        <f>1-K3</f>
        <v/>
      </c>
      <c r="M3" s="5">
        <f>IF(J3="Oui",I3*K3,0)</f>
        <v/>
      </c>
      <c r="N3" s="5">
        <f>I3-M3</f>
        <v/>
      </c>
      <c r="O3" s="8" t="inlineStr">
        <is>
          <t>Oui</t>
        </is>
      </c>
      <c r="P3" s="4" t="inlineStr">
        <is>
          <t>Facture Saur</t>
        </is>
      </c>
    </row>
    <row r="4">
      <c r="A4" s="9" t="n">
        <v>46042</v>
      </c>
      <c r="B4" s="10" t="inlineStr">
        <is>
          <t>Janvier 2026</t>
        </is>
      </c>
      <c r="C4" s="10" t="inlineStr">
        <is>
          <t>Résidence Les Lilas</t>
        </is>
      </c>
      <c r="D4" s="10" t="inlineStr">
        <is>
          <t>12 rue de la République, 69002 Lyon</t>
        </is>
      </c>
      <c r="E4" s="10" t="inlineStr">
        <is>
          <t>Camille Durand</t>
        </is>
      </c>
      <c r="F4" s="10" t="inlineStr">
        <is>
          <t>Julien Moreau</t>
        </is>
      </c>
      <c r="G4" s="10" t="inlineStr">
        <is>
          <t>Électricité des communs</t>
        </is>
      </c>
      <c r="H4" s="10" t="inlineStr">
        <is>
          <t>Éclairage couloir + hall</t>
        </is>
      </c>
      <c r="I4" s="11" t="n">
        <v>38.4</v>
      </c>
      <c r="J4" s="6" t="inlineStr">
        <is>
          <t>Oui</t>
        </is>
      </c>
      <c r="K4" s="12" t="n">
        <v>1</v>
      </c>
      <c r="L4" s="12">
        <f>1-K4</f>
        <v/>
      </c>
      <c r="M4" s="11">
        <f>IF(J4="Oui",I4*K4,0)</f>
        <v/>
      </c>
      <c r="N4" s="11">
        <f>I4-M4</f>
        <v/>
      </c>
      <c r="O4" s="13" t="inlineStr">
        <is>
          <t>Oui</t>
        </is>
      </c>
      <c r="P4" s="10" t="inlineStr">
        <is>
          <t>Facture EDF</t>
        </is>
      </c>
    </row>
    <row r="5">
      <c r="A5" s="3" t="n">
        <v>46047</v>
      </c>
      <c r="B5" s="4" t="inlineStr">
        <is>
          <t>Janvier 2026</t>
        </is>
      </c>
      <c r="C5" s="4" t="inlineStr">
        <is>
          <t>Résidence Les Lilas</t>
        </is>
      </c>
      <c r="D5" s="4" t="inlineStr">
        <is>
          <t>12 rue de la République, 69002 Lyon</t>
        </is>
      </c>
      <c r="E5" s="4" t="inlineStr">
        <is>
          <t>Camille Durand</t>
        </is>
      </c>
      <c r="F5" s="4" t="inlineStr">
        <is>
          <t>Julien Moreau</t>
        </is>
      </c>
      <c r="G5" s="4" t="inlineStr">
        <is>
          <t>Entretien parties communes</t>
        </is>
      </c>
      <c r="H5" s="4" t="inlineStr">
        <is>
          <t>Contrat ménage communs janvier</t>
        </is>
      </c>
      <c r="I5" s="5" t="n">
        <v>125.6</v>
      </c>
      <c r="J5" s="6" t="inlineStr">
        <is>
          <t>Oui</t>
        </is>
      </c>
      <c r="K5" s="7" t="n">
        <v>1</v>
      </c>
      <c r="L5" s="7">
        <f>1-K5</f>
        <v/>
      </c>
      <c r="M5" s="5">
        <f>IF(J5="Oui",I5*K5,0)</f>
        <v/>
      </c>
      <c r="N5" s="5">
        <f>I5-M5</f>
        <v/>
      </c>
      <c r="O5" s="8" t="inlineStr">
        <is>
          <t>Oui</t>
        </is>
      </c>
      <c r="P5" s="4" t="inlineStr">
        <is>
          <t>Devis + facture</t>
        </is>
      </c>
    </row>
    <row r="6">
      <c r="A6" s="9" t="n">
        <v>46050</v>
      </c>
      <c r="B6" s="10" t="inlineStr">
        <is>
          <t>Janvier 2026</t>
        </is>
      </c>
      <c r="C6" s="10" t="inlineStr">
        <is>
          <t>Résidence Les Lilas</t>
        </is>
      </c>
      <c r="D6" s="10" t="inlineStr">
        <is>
          <t>12 rue de la République, 69002 Lyon</t>
        </is>
      </c>
      <c r="E6" s="10" t="inlineStr">
        <is>
          <t>Camille Durand</t>
        </is>
      </c>
      <c r="F6" s="10" t="inlineStr">
        <is>
          <t>Julien Moreau</t>
        </is>
      </c>
      <c r="G6" s="10" t="inlineStr">
        <is>
          <t>Assurance immeuble</t>
        </is>
      </c>
      <c r="H6" s="10" t="inlineStr">
        <is>
          <t>PNO propriétaire non occupant</t>
        </is>
      </c>
      <c r="I6" s="11" t="n">
        <v>240</v>
      </c>
      <c r="J6" s="14" t="inlineStr">
        <is>
          <t>Non</t>
        </is>
      </c>
      <c r="K6" s="12" t="n">
        <v>0</v>
      </c>
      <c r="L6" s="12">
        <f>1-K6</f>
        <v/>
      </c>
      <c r="M6" s="11">
        <f>IF(J6="Oui",I6*K6,0)</f>
        <v/>
      </c>
      <c r="N6" s="11">
        <f>I6-M6</f>
        <v/>
      </c>
      <c r="O6" s="13" t="inlineStr">
        <is>
          <t>Oui</t>
        </is>
      </c>
      <c r="P6" s="10" t="inlineStr">
        <is>
          <t>Attestation AXA</t>
        </is>
      </c>
    </row>
    <row r="7">
      <c r="A7" s="3" t="n">
        <v>46063</v>
      </c>
      <c r="B7" s="4" t="inlineStr">
        <is>
          <t>Février 2026</t>
        </is>
      </c>
      <c r="C7" s="4" t="inlineStr">
        <is>
          <t>Appartement Hugo</t>
        </is>
      </c>
      <c r="D7" s="4" t="inlineStr">
        <is>
          <t>8 avenue Victor Hugo, 75116 Paris</t>
        </is>
      </c>
      <c r="E7" s="4" t="inlineStr">
        <is>
          <t>Sophie Lefèvre</t>
        </is>
      </c>
      <c r="F7" s="4" t="inlineStr">
        <is>
          <t>Thomas Bernard</t>
        </is>
      </c>
      <c r="G7" s="4" t="inlineStr">
        <is>
          <t>Ascenseur</t>
        </is>
      </c>
      <c r="H7" s="4" t="inlineStr">
        <is>
          <t>Entretien courant ascenseur Otis</t>
        </is>
      </c>
      <c r="I7" s="5" t="n">
        <v>180</v>
      </c>
      <c r="J7" s="6" t="inlineStr">
        <is>
          <t>Oui</t>
        </is>
      </c>
      <c r="K7" s="7" t="n">
        <v>1</v>
      </c>
      <c r="L7" s="7">
        <f>1-K7</f>
        <v/>
      </c>
      <c r="M7" s="5">
        <f>IF(J7="Oui",I7*K7,0)</f>
        <v/>
      </c>
      <c r="N7" s="5">
        <f>I7-M7</f>
        <v/>
      </c>
      <c r="O7" s="8" t="inlineStr">
        <is>
          <t>Oui</t>
        </is>
      </c>
      <c r="P7" s="4" t="inlineStr">
        <is>
          <t>Contrat maintenance</t>
        </is>
      </c>
    </row>
    <row r="8">
      <c r="A8" s="9" t="n">
        <v>46067</v>
      </c>
      <c r="B8" s="10" t="inlineStr">
        <is>
          <t>Février 2026</t>
        </is>
      </c>
      <c r="C8" s="10" t="inlineStr">
        <is>
          <t>Appartement Hugo</t>
        </is>
      </c>
      <c r="D8" s="10" t="inlineStr">
        <is>
          <t>8 avenue Victor Hugo, 75116 Paris</t>
        </is>
      </c>
      <c r="E8" s="10" t="inlineStr">
        <is>
          <t>Sophie Lefèvre</t>
        </is>
      </c>
      <c r="F8" s="10" t="inlineStr">
        <is>
          <t>Thomas Bernard</t>
        </is>
      </c>
      <c r="G8" s="10" t="inlineStr">
        <is>
          <t>Taxe ordures ménagères</t>
        </is>
      </c>
      <c r="H8" s="10" t="inlineStr">
        <is>
          <t>TEOM 1er semestre 2026</t>
        </is>
      </c>
      <c r="I8" s="11" t="n">
        <v>95.2</v>
      </c>
      <c r="J8" s="6" t="inlineStr">
        <is>
          <t>Oui</t>
        </is>
      </c>
      <c r="K8" s="12" t="n">
        <v>1</v>
      </c>
      <c r="L8" s="12">
        <f>1-K8</f>
        <v/>
      </c>
      <c r="M8" s="11">
        <f>IF(J8="Oui",I8*K8,0)</f>
        <v/>
      </c>
      <c r="N8" s="11">
        <f>I8-M8</f>
        <v/>
      </c>
      <c r="O8" s="14" t="inlineStr">
        <is>
          <t>Non</t>
        </is>
      </c>
      <c r="P8" s="10" t="inlineStr">
        <is>
          <t>Avis TF à demander</t>
        </is>
      </c>
    </row>
    <row r="9">
      <c r="A9" s="3" t="n">
        <v>46071</v>
      </c>
      <c r="B9" s="4" t="inlineStr">
        <is>
          <t>Février 2026</t>
        </is>
      </c>
      <c r="C9" s="4" t="inlineStr">
        <is>
          <t>Appartement Hugo</t>
        </is>
      </c>
      <c r="D9" s="4" t="inlineStr">
        <is>
          <t>8 avenue Victor Hugo, 75116 Paris</t>
        </is>
      </c>
      <c r="E9" s="4" t="inlineStr">
        <is>
          <t>Sophie Lefèvre</t>
        </is>
      </c>
      <c r="F9" s="4" t="inlineStr">
        <is>
          <t>Thomas Bernard</t>
        </is>
      </c>
      <c r="G9" s="4" t="inlineStr">
        <is>
          <t>Ascenseur</t>
        </is>
      </c>
      <c r="H9" s="4" t="inlineStr">
        <is>
          <t>Remplacement moteur — grosse réparation</t>
        </is>
      </c>
      <c r="I9" s="5" t="n">
        <v>480</v>
      </c>
      <c r="J9" s="14" t="inlineStr">
        <is>
          <t>Non</t>
        </is>
      </c>
      <c r="K9" s="7" t="n">
        <v>0</v>
      </c>
      <c r="L9" s="7">
        <f>1-K9</f>
        <v/>
      </c>
      <c r="M9" s="5">
        <f>IF(J9="Oui",I9*K9,0)</f>
        <v/>
      </c>
      <c r="N9" s="5">
        <f>I9-M9</f>
        <v/>
      </c>
      <c r="O9" s="8" t="inlineStr">
        <is>
          <t>Oui</t>
        </is>
      </c>
      <c r="P9" s="4" t="inlineStr">
        <is>
          <t>Facture Otis</t>
        </is>
      </c>
    </row>
    <row r="10">
      <c r="A10" s="9" t="n">
        <v>46075</v>
      </c>
      <c r="B10" s="10" t="inlineStr">
        <is>
          <t>Février 2026</t>
        </is>
      </c>
      <c r="C10" s="10" t="inlineStr">
        <is>
          <t>Appartement Hugo</t>
        </is>
      </c>
      <c r="D10" s="10" t="inlineStr">
        <is>
          <t>8 avenue Victor Hugo, 75116 Paris</t>
        </is>
      </c>
      <c r="E10" s="10" t="inlineStr">
        <is>
          <t>Sophie Lefèvre</t>
        </is>
      </c>
      <c r="F10" s="10" t="inlineStr">
        <is>
          <t>Thomas Bernard</t>
        </is>
      </c>
      <c r="G10" s="10" t="inlineStr">
        <is>
          <t>Espaces verts</t>
        </is>
      </c>
      <c r="H10" s="10" t="inlineStr">
        <is>
          <t>Tonte pelouse + taille haies</t>
        </is>
      </c>
      <c r="I10" s="11" t="n">
        <v>64.8</v>
      </c>
      <c r="J10" s="6" t="inlineStr">
        <is>
          <t>Oui</t>
        </is>
      </c>
      <c r="K10" s="12" t="n">
        <v>1</v>
      </c>
      <c r="L10" s="12">
        <f>1-K10</f>
        <v/>
      </c>
      <c r="M10" s="11">
        <f>IF(J10="Oui",I10*K10,0)</f>
        <v/>
      </c>
      <c r="N10" s="11">
        <f>I10-M10</f>
        <v/>
      </c>
      <c r="O10" s="14" t="inlineStr">
        <is>
          <t>Non</t>
        </is>
      </c>
      <c r="P10" s="10" t="inlineStr">
        <is>
          <t>Attente facture jardinage</t>
        </is>
      </c>
    </row>
    <row r="11">
      <c r="A11" s="3" t="n">
        <v>46086</v>
      </c>
      <c r="B11" s="4" t="inlineStr">
        <is>
          <t>Mars 2026</t>
        </is>
      </c>
      <c r="C11" s="4" t="inlineStr">
        <is>
          <t>Résidence Les Lilas</t>
        </is>
      </c>
      <c r="D11" s="4" t="inlineStr">
        <is>
          <t>12 rue de la République, 69002 Lyon</t>
        </is>
      </c>
      <c r="E11" s="4" t="inlineStr">
        <is>
          <t>Camille Durand</t>
        </is>
      </c>
      <c r="F11" s="4" t="inlineStr">
        <is>
          <t>Julien Moreau</t>
        </is>
      </c>
      <c r="G11" s="4" t="inlineStr">
        <is>
          <t>Interphone / digicode</t>
        </is>
      </c>
      <c r="H11" s="4" t="inlineStr">
        <is>
          <t>Remplacement pièce digicode</t>
        </is>
      </c>
      <c r="I11" s="5" t="n">
        <v>18.4</v>
      </c>
      <c r="J11" s="6" t="inlineStr">
        <is>
          <t>Oui</t>
        </is>
      </c>
      <c r="K11" s="7" t="n">
        <v>1</v>
      </c>
      <c r="L11" s="7">
        <f>1-K11</f>
        <v/>
      </c>
      <c r="M11" s="5">
        <f>IF(J11="Oui",I11*K11,0)</f>
        <v/>
      </c>
      <c r="N11" s="5">
        <f>I11-M11</f>
        <v/>
      </c>
      <c r="O11" s="8" t="inlineStr">
        <is>
          <t>Oui</t>
        </is>
      </c>
      <c r="P11" s="4" t="inlineStr">
        <is>
          <t>Ticket caisse</t>
        </is>
      </c>
    </row>
    <row r="12" ht="18" customHeight="1">
      <c r="A12" s="9" t="n">
        <v>46093</v>
      </c>
      <c r="B12" s="10" t="inlineStr">
        <is>
          <t>Mars 2026</t>
        </is>
      </c>
      <c r="C12" s="10" t="inlineStr">
        <is>
          <t>Résidence Les Lilas</t>
        </is>
      </c>
      <c r="D12" s="10" t="inlineStr">
        <is>
          <t>12 rue de la République, 69002 Lyon</t>
        </is>
      </c>
      <c r="E12" s="10" t="inlineStr">
        <is>
          <t>Camille Durand</t>
        </is>
      </c>
      <c r="F12" s="10" t="inlineStr">
        <is>
          <t>Julien Moreau</t>
        </is>
      </c>
      <c r="G12" s="10" t="inlineStr">
        <is>
          <t>Peinture / gros travaux</t>
        </is>
      </c>
      <c r="H12" s="10" t="inlineStr">
        <is>
          <t>Ravalement façade partiel</t>
        </is>
      </c>
      <c r="I12" s="11" t="n">
        <v>920</v>
      </c>
      <c r="J12" s="14" t="inlineStr">
        <is>
          <t>Non</t>
        </is>
      </c>
      <c r="K12" s="12" t="n">
        <v>0</v>
      </c>
      <c r="L12" s="12">
        <f>1-K12</f>
        <v/>
      </c>
      <c r="M12" s="11">
        <f>IF(J12="Oui",I12*K12,0)</f>
        <v/>
      </c>
      <c r="N12" s="11">
        <f>I12-M12</f>
        <v/>
      </c>
      <c r="O12" s="14" t="inlineStr">
        <is>
          <t>Non</t>
        </is>
      </c>
      <c r="P12" s="10" t="inlineStr">
        <is>
          <t>Devis reçu, facture à venir</t>
        </is>
      </c>
    </row>
    <row r="13">
      <c r="H13" s="2" t="inlineStr">
        <is>
          <t>TOTAUX</t>
        </is>
      </c>
      <c r="I13" s="15">
        <f>SUM(I3:I12)</f>
        <v/>
      </c>
      <c r="M13" s="15">
        <f>SUM(M3:M12)</f>
        <v/>
      </c>
      <c r="N13" s="15">
        <f>SUM(N3:N12)</f>
        <v/>
      </c>
    </row>
    <row r="14">
      <c r="G14" s="16" t="inlineStr">
        <is>
          <t>Ctrl somme locat.+bail.=TTC:</t>
        </is>
      </c>
      <c r="I14" s="17">
        <f>SUM(M3:N12)</f>
        <v/>
      </c>
    </row>
    <row r="15"/>
    <row r="16">
      <c r="G16" s="18" t="inlineStr">
        <is>
          <t>Total charges récupérables :</t>
        </is>
      </c>
      <c r="I16" s="19">
        <f>SUMIF(J3:J12,"Oui",M3:M12)</f>
        <v/>
      </c>
    </row>
    <row r="17">
      <c r="G17" s="18" t="inlineStr">
        <is>
          <t>Total charges non récupérables :</t>
        </is>
      </c>
      <c r="I17" s="20">
        <f>SUMIF(J3:J12,"Non",N3:N12)</f>
        <v/>
      </c>
    </row>
    <row r="18">
      <c r="G18" s="18" t="inlineStr">
        <is>
          <t>Justificatifs manquants :</t>
        </is>
      </c>
      <c r="I18" s="21">
        <f>COUNTIF(O3:O12,"Non")</f>
        <v/>
      </c>
    </row>
  </sheetData>
  <mergeCells count="1">
    <mergeCell ref="A1:P1"/>
  </mergeCells>
  <dataValidations count="2">
    <dataValidation sqref="J3:J200" showErrorMessage="1" showInputMessage="1" allowBlank="1" type="list">
      <formula1>"Oui,Non"</formula1>
    </dataValidation>
    <dataValidation sqref="O3:O200" showErrorMessage="1" showInputMessage="1" allowBlank="1" type="list">
      <formula1>"Oui,Non"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29"/>
  <sheetViews>
    <sheetView workbookViewId="0">
      <selection activeCell="A1" sqref="A1"/>
    </sheetView>
  </sheetViews>
  <sheetFormatPr baseColWidth="8" defaultRowHeight="15"/>
  <cols>
    <col width="36" customWidth="1" min="1" max="1"/>
    <col width="20" customWidth="1" min="2" max="2"/>
    <col width="20" customWidth="1" min="3" max="3"/>
    <col width="20" customWidth="1" min="4" max="4"/>
    <col width="20" customWidth="1" min="5" max="5"/>
    <col width="20" customWidth="1" min="6" max="6"/>
  </cols>
  <sheetData>
    <row r="1" ht="30" customHeight="1">
      <c r="A1" s="1" t="inlineStr">
        <is>
          <t>SYNTHÈSE — RÉPARTITION DES CHARGES BAILLEUR / LOCATAIRE</t>
        </is>
      </c>
    </row>
    <row r="2" ht="24" customHeight="1">
      <c r="A2" s="2" t="inlineStr">
        <is>
          <t>Indicateur</t>
        </is>
      </c>
      <c r="B2" s="2" t="inlineStr">
        <is>
          <t>Valeur</t>
        </is>
      </c>
      <c r="C2" s="2" t="inlineStr">
        <is>
          <t>Détail</t>
        </is>
      </c>
    </row>
    <row r="3" ht="20" customHeight="1">
      <c r="A3" s="22" t="inlineStr">
        <is>
          <t>Total dépenses TTC</t>
        </is>
      </c>
      <c r="B3" s="23">
        <f>SUM(Charges_Répartition!I:I)</f>
        <v/>
      </c>
      <c r="C3" s="4" t="inlineStr">
        <is>
          <t>Toutes charges confondues</t>
        </is>
      </c>
    </row>
    <row r="4" ht="20" customHeight="1">
      <c r="A4" s="24" t="inlineStr">
        <is>
          <t>Total récupérable — Locataire</t>
        </is>
      </c>
      <c r="B4" s="25">
        <f>SUM(Charges_Répartition!M:M)</f>
        <v/>
      </c>
      <c r="C4" s="10" t="inlineStr">
        <is>
          <t>Part imputable au locataire</t>
        </is>
      </c>
    </row>
    <row r="5" ht="20" customHeight="1">
      <c r="A5" s="22" t="inlineStr">
        <is>
          <t>Total restant — Bailleur</t>
        </is>
      </c>
      <c r="B5" s="23">
        <f>SUM(Charges_Répartition!N:N)</f>
        <v/>
      </c>
      <c r="C5" s="4" t="inlineStr">
        <is>
          <t>Part à la charge du bailleur</t>
        </is>
      </c>
    </row>
    <row r="6" ht="20" customHeight="1">
      <c r="A6" s="24" t="inlineStr">
        <is>
          <t>Taux de récupérabilité</t>
        </is>
      </c>
      <c r="B6" s="26">
        <f>IFERROR(B3/B2,0)</f>
        <v/>
      </c>
      <c r="C6" s="10" t="inlineStr">
        <is>
          <t>% charges récupérées</t>
        </is>
      </c>
    </row>
    <row r="7" ht="20" customHeight="1">
      <c r="A7" s="22" t="inlineStr">
        <is>
          <t>Nombre de lignes saisies</t>
        </is>
      </c>
      <c r="B7" s="27">
        <f>COUNTA(Charges_Répartition!A3:A200)</f>
        <v/>
      </c>
      <c r="C7" s="4" t="inlineStr">
        <is>
          <t>Dépenses enregistrées</t>
        </is>
      </c>
    </row>
    <row r="8" ht="20" customHeight="1">
      <c r="A8" s="24" t="inlineStr">
        <is>
          <t>Justificatifs manquants</t>
        </is>
      </c>
      <c r="B8" s="25">
        <f>COUNTIF(Charges_Répartition!O3:O200,"Non")</f>
        <v/>
      </c>
      <c r="C8" s="10" t="inlineStr">
        <is>
          <t>Documents à réclamer</t>
        </is>
      </c>
    </row>
    <row r="9" ht="20" customHeight="1">
      <c r="A9" s="22" t="inlineStr">
        <is>
          <t>Montant moyen par charge</t>
        </is>
      </c>
      <c r="B9" s="23">
        <f>IFERROR(AVERAGE(Charges_Répartition!I3:I200),0)</f>
        <v/>
      </c>
      <c r="C9" s="4" t="inlineStr">
        <is>
          <t>Moyenne TTC par ligne</t>
        </is>
      </c>
    </row>
    <row r="10" ht="20" customHeight="1">
      <c r="A10" s="24" t="inlineStr">
        <is>
          <t>Charges récup. (SUMIF)</t>
        </is>
      </c>
      <c r="B10" s="25">
        <f>SUMIF(Charges_Répartition!J3:J200,"Oui",Charges_Répartition!M3:M200)</f>
        <v/>
      </c>
      <c r="C10" s="10" t="inlineStr">
        <is>
          <t>Via SUMIF</t>
        </is>
      </c>
    </row>
    <row r="11" ht="20" customHeight="1">
      <c r="A11" s="22" t="inlineStr">
        <is>
          <t>Charges non récup. (SUMIF)</t>
        </is>
      </c>
      <c r="B11" s="27">
        <f>SUMIF(Charges_Répartition!J3:J200,"Non",Charges_Répartition!N3:N200)</f>
        <v/>
      </c>
      <c r="C11" s="4" t="inlineStr">
        <is>
          <t>Via SUMIF</t>
        </is>
      </c>
    </row>
    <row r="12"/>
    <row r="13"/>
    <row r="14">
      <c r="A14" s="28" t="inlineStr">
        <is>
          <t>Répartition Locataire vs Bailleur</t>
        </is>
      </c>
    </row>
    <row r="15">
      <c r="A15" t="inlineStr">
        <is>
          <t>Catégorie</t>
        </is>
      </c>
      <c r="B15" t="inlineStr">
        <is>
          <t>Montant</t>
        </is>
      </c>
    </row>
    <row r="16">
      <c r="A16" t="inlineStr">
        <is>
          <t>Locataire</t>
        </is>
      </c>
      <c r="B16">
        <f>B4</f>
        <v/>
      </c>
    </row>
    <row r="17">
      <c r="A17" t="inlineStr">
        <is>
          <t>Bailleur</t>
        </is>
      </c>
      <c r="B17">
        <f>B5</f>
        <v/>
      </c>
    </row>
    <row r="18"/>
    <row r="19"/>
    <row r="20">
      <c r="A20" s="18" t="inlineStr">
        <is>
          <t>Type de charge</t>
        </is>
      </c>
      <c r="B20" s="18" t="inlineStr">
        <is>
          <t>Total TTC</t>
        </is>
      </c>
    </row>
    <row r="21">
      <c r="A21" t="inlineStr">
        <is>
          <t>Eau froide collective</t>
        </is>
      </c>
      <c r="B21" s="29" t="n">
        <v>72</v>
      </c>
    </row>
    <row r="22">
      <c r="A22" t="inlineStr">
        <is>
          <t>Électricité des communs</t>
        </is>
      </c>
      <c r="B22" s="29" t="n">
        <v>38.4</v>
      </c>
    </row>
    <row r="23">
      <c r="A23" t="inlineStr">
        <is>
          <t>Entretien parties communes</t>
        </is>
      </c>
      <c r="B23" s="29" t="n">
        <v>125.6</v>
      </c>
    </row>
    <row r="24">
      <c r="A24" t="inlineStr">
        <is>
          <t>Assurance immeuble</t>
        </is>
      </c>
      <c r="B24" s="29" t="n">
        <v>240</v>
      </c>
    </row>
    <row r="25">
      <c r="A25" t="inlineStr">
        <is>
          <t>Ascenseur</t>
        </is>
      </c>
      <c r="B25" s="29" t="n">
        <v>660</v>
      </c>
    </row>
    <row r="26">
      <c r="A26" t="inlineStr">
        <is>
          <t>Taxe ordures ménagères</t>
        </is>
      </c>
      <c r="B26" s="29" t="n">
        <v>95.2</v>
      </c>
    </row>
    <row r="27">
      <c r="A27" t="inlineStr">
        <is>
          <t>Espaces verts</t>
        </is>
      </c>
      <c r="B27" s="29" t="n">
        <v>64.8</v>
      </c>
    </row>
    <row r="28">
      <c r="A28" t="inlineStr">
        <is>
          <t>Interphone / digicode</t>
        </is>
      </c>
      <c r="B28" s="29" t="n">
        <v>18.4</v>
      </c>
    </row>
    <row r="29">
      <c r="A29" t="inlineStr">
        <is>
          <t>Peinture / gros travaux</t>
        </is>
      </c>
      <c r="B29" s="29" t="n">
        <v>920</v>
      </c>
    </row>
  </sheetData>
  <mergeCells count="1">
    <mergeCell ref="A1:F1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2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30" customWidth="1" min="1" max="1"/>
    <col width="14" customWidth="1" min="2" max="2"/>
    <col width="18" customWidth="1" min="3" max="3"/>
    <col width="18" customWidth="1" min="4" max="4"/>
    <col width="38" customWidth="1" min="5" max="5"/>
    <col width="38" customWidth="1" min="6" max="6"/>
  </cols>
  <sheetData>
    <row r="1" ht="28" customHeight="1">
      <c r="A1" s="1" t="inlineStr">
        <is>
          <t>RÉFÉRENTIEL DES CHARGES — RÈGLES DE VENTILATION (Décret n°87-713)</t>
        </is>
      </c>
    </row>
    <row r="2" ht="28" customHeight="1">
      <c r="A2" s="2" t="inlineStr">
        <is>
          <t>Type de charge</t>
        </is>
      </c>
      <c r="B2" s="2" t="inlineStr">
        <is>
          <t>Récupérable ?</t>
        </is>
      </c>
      <c r="C2" s="2" t="inlineStr">
        <is>
          <t>Quote-part locat. %</t>
        </is>
      </c>
      <c r="D2" s="2" t="inlineStr">
        <is>
          <t>Quote-part bailleur %</t>
        </is>
      </c>
      <c r="E2" s="2" t="inlineStr">
        <is>
          <t>Référence réglementaire</t>
        </is>
      </c>
      <c r="F2" s="2" t="inlineStr">
        <is>
          <t>Commentaire</t>
        </is>
      </c>
    </row>
    <row r="3">
      <c r="A3" s="22" t="inlineStr">
        <is>
          <t>Eau froide collective</t>
        </is>
      </c>
      <c r="B3" s="6" t="inlineStr">
        <is>
          <t>Oui</t>
        </is>
      </c>
      <c r="C3" s="7" t="n">
        <v>1</v>
      </c>
      <c r="D3" s="7" t="n">
        <v>0</v>
      </c>
      <c r="E3" s="4" t="inlineStr">
        <is>
          <t>Décret n°87-713 du 26/08/1987</t>
        </is>
      </c>
      <c r="F3" s="4" t="inlineStr">
        <is>
          <t>Consommation eau froide, entretien compteurs</t>
        </is>
      </c>
    </row>
    <row r="4">
      <c r="A4" s="24" t="inlineStr">
        <is>
          <t>Électricité des communs</t>
        </is>
      </c>
      <c r="B4" s="6" t="inlineStr">
        <is>
          <t>Oui</t>
        </is>
      </c>
      <c r="C4" s="12" t="n">
        <v>1</v>
      </c>
      <c r="D4" s="12" t="n">
        <v>0</v>
      </c>
      <c r="E4" s="10" t="inlineStr">
        <is>
          <t>Décret n°87-713 du 26/08/1987</t>
        </is>
      </c>
      <c r="F4" s="10" t="inlineStr">
        <is>
          <t>Éclairage parties communes, locaux techniques</t>
        </is>
      </c>
    </row>
    <row r="5">
      <c r="A5" s="22" t="inlineStr">
        <is>
          <t>Entretien parties communes</t>
        </is>
      </c>
      <c r="B5" s="6" t="inlineStr">
        <is>
          <t>Oui</t>
        </is>
      </c>
      <c r="C5" s="7" t="n">
        <v>1</v>
      </c>
      <c r="D5" s="7" t="n">
        <v>0</v>
      </c>
      <c r="E5" s="4" t="inlineStr">
        <is>
          <t>Décret n°87-713 du 26/08/1987</t>
        </is>
      </c>
      <c r="F5" s="4" t="inlineStr">
        <is>
          <t>Contrat ménage, produits entretien</t>
        </is>
      </c>
    </row>
    <row r="6">
      <c r="A6" s="24" t="inlineStr">
        <is>
          <t>Ascenseur — entretien courant</t>
        </is>
      </c>
      <c r="B6" s="6" t="inlineStr">
        <is>
          <t>Oui</t>
        </is>
      </c>
      <c r="C6" s="12" t="n">
        <v>1</v>
      </c>
      <c r="D6" s="12" t="n">
        <v>0</v>
      </c>
      <c r="E6" s="10" t="inlineStr">
        <is>
          <t>Décret n°87-713 du 26/08/1987</t>
        </is>
      </c>
      <c r="F6" s="10" t="inlineStr">
        <is>
          <t>Maintenance préventive, petites réparations</t>
        </is>
      </c>
    </row>
    <row r="7">
      <c r="A7" s="22" t="inlineStr">
        <is>
          <t>Ascenseur — grosses réparations</t>
        </is>
      </c>
      <c r="B7" s="14" t="inlineStr">
        <is>
          <t>Non</t>
        </is>
      </c>
      <c r="C7" s="7" t="n">
        <v>0</v>
      </c>
      <c r="D7" s="7" t="n">
        <v>1</v>
      </c>
      <c r="E7" s="4" t="inlineStr">
        <is>
          <t>Art. 606 Code civil</t>
        </is>
      </c>
      <c r="F7" s="4" t="inlineStr">
        <is>
          <t>Remplacement moteur, cabine, câbles</t>
        </is>
      </c>
    </row>
    <row r="8">
      <c r="A8" s="24" t="inlineStr">
        <is>
          <t>Taxe ordures ménagères</t>
        </is>
      </c>
      <c r="B8" s="6" t="inlineStr">
        <is>
          <t>Oui</t>
        </is>
      </c>
      <c r="C8" s="12" t="n">
        <v>1</v>
      </c>
      <c r="D8" s="12" t="n">
        <v>0</v>
      </c>
      <c r="E8" s="10" t="inlineStr">
        <is>
          <t>Décret n°87-713 du 26/08/1987</t>
        </is>
      </c>
      <c r="F8" s="10" t="inlineStr">
        <is>
          <t>TEOM — refacturable intégralement</t>
        </is>
      </c>
    </row>
    <row r="9">
      <c r="A9" s="22" t="inlineStr">
        <is>
          <t>Espaces verts</t>
        </is>
      </c>
      <c r="B9" s="6" t="inlineStr">
        <is>
          <t>Oui</t>
        </is>
      </c>
      <c r="C9" s="7" t="n">
        <v>1</v>
      </c>
      <c r="D9" s="7" t="n">
        <v>0</v>
      </c>
      <c r="E9" s="4" t="inlineStr">
        <is>
          <t>Décret n°87-713 du 26/08/1987</t>
        </is>
      </c>
      <c r="F9" s="4" t="inlineStr">
        <is>
          <t>Tonte, arrosage, entretien courant</t>
        </is>
      </c>
    </row>
    <row r="10">
      <c r="A10" s="24" t="inlineStr">
        <is>
          <t>Interphone / digicode</t>
        </is>
      </c>
      <c r="B10" s="6" t="inlineStr">
        <is>
          <t>Oui</t>
        </is>
      </c>
      <c r="C10" s="12" t="n">
        <v>1</v>
      </c>
      <c r="D10" s="12" t="n">
        <v>0</v>
      </c>
      <c r="E10" s="10" t="inlineStr">
        <is>
          <t>Décret n°87-713 du 26/08/1987</t>
        </is>
      </c>
      <c r="F10" s="10" t="inlineStr">
        <is>
          <t>Remplacement pièces courantes</t>
        </is>
      </c>
    </row>
    <row r="11">
      <c r="A11" s="22" t="inlineStr">
        <is>
          <t>Peinture / gros travaux</t>
        </is>
      </c>
      <c r="B11" s="14" t="inlineStr">
        <is>
          <t>Non</t>
        </is>
      </c>
      <c r="C11" s="7" t="n">
        <v>0</v>
      </c>
      <c r="D11" s="7" t="n">
        <v>1</v>
      </c>
      <c r="E11" s="4" t="inlineStr">
        <is>
          <t>Art. 606 Code civil — Loi 6 juil. 1989</t>
        </is>
      </c>
      <c r="F11" s="4" t="inlineStr">
        <is>
          <t>Ravalement, rénovation structure</t>
        </is>
      </c>
    </row>
    <row r="12">
      <c r="A12" s="24" t="inlineStr">
        <is>
          <t>Assurance propriétaire non occupant</t>
        </is>
      </c>
      <c r="B12" s="14" t="inlineStr">
        <is>
          <t>Non</t>
        </is>
      </c>
      <c r="C12" s="12" t="n">
        <v>0</v>
      </c>
      <c r="D12" s="12" t="n">
        <v>1</v>
      </c>
      <c r="E12" s="10" t="inlineStr">
        <is>
          <t>Loi n°89-462 du 6 juillet 1989</t>
        </is>
      </c>
      <c r="F12" s="10" t="inlineStr">
        <is>
          <t>PNO — ne peut être refacturée au locataire</t>
        </is>
      </c>
    </row>
    <row r="13">
      <c r="A13" s="22" t="inlineStr">
        <is>
          <t>Petite réparation locative</t>
        </is>
      </c>
      <c r="B13" s="6" t="inlineStr">
        <is>
          <t>Oui</t>
        </is>
      </c>
      <c r="C13" s="7" t="n">
        <v>1</v>
      </c>
      <c r="D13" s="7" t="n">
        <v>0</v>
      </c>
      <c r="E13" s="4" t="inlineStr">
        <is>
          <t>Art. 1754 Code civil — Décret 1987</t>
        </is>
      </c>
      <c r="F13" s="4" t="inlineStr">
        <is>
          <t>Remplacement joints, poignées, fusibles</t>
        </is>
      </c>
    </row>
    <row r="14">
      <c r="A14" s="24" t="inlineStr">
        <is>
          <t>Ramonage cheminée</t>
        </is>
      </c>
      <c r="B14" s="6" t="inlineStr">
        <is>
          <t>Oui</t>
        </is>
      </c>
      <c r="C14" s="12" t="n">
        <v>1</v>
      </c>
      <c r="D14" s="12" t="n">
        <v>0</v>
      </c>
      <c r="E14" s="10" t="inlineStr">
        <is>
          <t>Décret n°87-713 du 26/08/1987</t>
        </is>
      </c>
      <c r="F14" s="10" t="inlineStr">
        <is>
          <t>Entretien annuel obligatoire</t>
        </is>
      </c>
    </row>
    <row r="15">
      <c r="A15" s="22" t="inlineStr">
        <is>
          <t>Désinsectisation / dératisation</t>
        </is>
      </c>
      <c r="B15" s="6" t="inlineStr">
        <is>
          <t>Oui</t>
        </is>
      </c>
      <c r="C15" s="7" t="n">
        <v>1</v>
      </c>
      <c r="D15" s="7" t="n">
        <v>0</v>
      </c>
      <c r="E15" s="4" t="inlineStr">
        <is>
          <t>Décret n°87-713 du 26/08/1987</t>
        </is>
      </c>
      <c r="F15" s="4" t="inlineStr">
        <is>
          <t>Traitement parties communes</t>
        </is>
      </c>
    </row>
    <row r="16" ht="18" customHeight="1">
      <c r="A16" s="24" t="inlineStr">
        <is>
          <t>Honoraires syndic</t>
        </is>
      </c>
      <c r="B16" s="6" t="inlineStr">
        <is>
          <t>Oui</t>
        </is>
      </c>
      <c r="C16" s="12" t="n">
        <v>0.5</v>
      </c>
      <c r="D16" s="12" t="n">
        <v>0.5</v>
      </c>
      <c r="E16" s="10" t="inlineStr">
        <is>
          <t>Décret n°87-713 — répartition copropriété</t>
        </is>
      </c>
      <c r="F16" s="10" t="inlineStr">
        <is>
          <t>Quote-part variable selon règlement copro</t>
        </is>
      </c>
    </row>
    <row r="17"/>
    <row r="18"/>
    <row r="19">
      <c r="A19" s="28" t="inlineStr">
        <is>
          <t>Outil de recherche rapide</t>
        </is>
      </c>
    </row>
    <row r="20">
      <c r="A20" s="18" t="inlineStr">
        <is>
          <t>Type de charge à rechercher :</t>
        </is>
      </c>
      <c r="B20" s="30" t="inlineStr">
        <is>
          <t>Eau froide collective</t>
        </is>
      </c>
    </row>
    <row r="21">
      <c r="A21" s="18" t="inlineStr">
        <is>
          <t>Récupérable ?</t>
        </is>
      </c>
      <c r="B21" s="31">
        <f>IFERROR(VLOOKUP(B20,A3:F16,2,FALSE),"Non trouvé")</f>
        <v/>
      </c>
    </row>
    <row r="22">
      <c r="A22" s="18" t="inlineStr">
        <is>
          <t>Quote-part locataire %</t>
        </is>
      </c>
      <c r="B22" s="32">
        <f>IFERROR(VLOOKUP(B20,A3:F16,3,FALSE),0)</f>
        <v/>
      </c>
    </row>
    <row r="23">
      <c r="A23" s="18" t="inlineStr">
        <is>
          <t>Référence réglementaire</t>
        </is>
      </c>
      <c r="B23" s="31">
        <f>IFERROR(VLOOKUP(B20,A3:F16,5,FALSE),"")</f>
        <v/>
      </c>
    </row>
  </sheetData>
  <mergeCells count="1">
    <mergeCell ref="A1:F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4"/>
  <sheetViews>
    <sheetView workbookViewId="0">
      <selection activeCell="A1" sqref="A1"/>
    </sheetView>
  </sheetViews>
  <sheetFormatPr baseColWidth="8" defaultRowHeight="15"/>
  <cols>
    <col width="28" customWidth="1" min="1" max="1"/>
    <col width="55" customWidth="1" min="2" max="2"/>
    <col width="38" customWidth="1" min="3" max="3"/>
  </cols>
  <sheetData>
    <row r="1" ht="30" customHeight="1">
      <c r="A1" s="1" t="inlineStr">
        <is>
          <t>MODE D'EMPLOI — RÉPARTITION DES CHARGES LOCATIVES</t>
        </is>
      </c>
    </row>
    <row r="2" ht="22" customHeight="1">
      <c r="A2" s="33" t="inlineStr">
        <is>
          <t>PRÉSENTATION GÉNÉRALE</t>
        </is>
      </c>
      <c r="B2" s="34" t="n"/>
      <c r="C2" s="35" t="n"/>
    </row>
    <row r="3" ht="40" customHeight="1">
      <c r="A3" s="36" t="inlineStr">
        <is>
          <t>Objectif du classeur</t>
        </is>
      </c>
      <c r="B3" s="37" t="inlineStr">
        <is>
          <t>Ce classeur permet au bailleur de ventiler chaque dépense entre sa part personnelle et la part récupérable sur le locataire, conformément au décret n°87-713 du 26/08/1987.</t>
        </is>
      </c>
      <c r="C3" s="38" t="n"/>
    </row>
    <row r="4" ht="40" customHeight="1">
      <c r="A4" s="39" t="inlineStr">
        <is>
          <t>Textes de référence</t>
        </is>
      </c>
      <c r="B4" s="40" t="inlineStr">
        <is>
          <t>• Décret n°87-713 du 26 août 1987 (liste des charges récupérables)
• Loi n°89-462 du 6 juillet 1989 (rapports locatifs)
• Art. 606 du Code civil (grosses réparations à la charge du propriétaire)
• Art. 1754 du Code civil (réparations locatives)</t>
        </is>
      </c>
      <c r="C4" s="38" t="n"/>
    </row>
    <row r="5" ht="22" customHeight="1">
      <c r="A5" s="33" t="inlineStr">
        <is>
          <t>FEUILLE 1 — CHARGES_RÉPARTITION</t>
        </is>
      </c>
      <c r="B5" s="34" t="n"/>
      <c r="C5" s="35" t="n"/>
    </row>
    <row r="6" ht="40" customHeight="1">
      <c r="A6" s="39" t="inlineStr">
        <is>
          <t>Saisir une dépense</t>
        </is>
      </c>
      <c r="B6" s="40" t="inlineStr">
        <is>
          <t>Renseignez date, période, bien, bailleur, locataire, type de charge, libellé et montant TTC.</t>
        </is>
      </c>
      <c r="C6" s="38" t="inlineStr">
        <is>
          <t>Colonnes A à I</t>
        </is>
      </c>
    </row>
    <row r="7" ht="40" customHeight="1">
      <c r="A7" s="36" t="inlineStr">
        <is>
          <t>Colonne J — Récupérable ?</t>
        </is>
      </c>
      <c r="B7" s="37" t="inlineStr">
        <is>
          <t>Sélectionnez 'Oui' si la charge est récupérable sur le locataire selon le décret 1987, 'Non' sinon.</t>
        </is>
      </c>
      <c r="C7" s="38" t="inlineStr">
        <is>
          <t>Liste déroulante Oui/Non</t>
        </is>
      </c>
    </row>
    <row r="8" ht="40" customHeight="1">
      <c r="A8" s="39" t="inlineStr">
        <is>
          <t>Colonne K — Quote-part locat. %</t>
        </is>
      </c>
      <c r="B8" s="40" t="inlineStr">
        <is>
          <t>Saisir la proportion imputée au locataire (ex : 1 = 100%). Pour les charges entièrement récupérables : 1,00.</t>
        </is>
      </c>
      <c r="C8" s="38" t="inlineStr">
        <is>
          <t>Format pourcentage</t>
        </is>
      </c>
    </row>
    <row r="9" ht="40" customHeight="1">
      <c r="A9" s="36" t="inlineStr">
        <is>
          <t>Colonne L — Quote-part bailleur %</t>
        </is>
      </c>
      <c r="B9" s="37" t="inlineStr">
        <is>
          <t>Calculée automatiquement : =1-K. Ne pas modifier.</t>
        </is>
      </c>
      <c r="C9" s="38" t="inlineStr">
        <is>
          <t>Formule automatique</t>
        </is>
      </c>
    </row>
    <row r="10" ht="40" customHeight="1">
      <c r="A10" s="39" t="inlineStr">
        <is>
          <t>Colonne M — Montant locataire</t>
        </is>
      </c>
      <c r="B10" s="40" t="inlineStr">
        <is>
          <t>Calculé : =SI(J='Oui', I×K, 0). Représente la somme à régulariser avec le locataire.</t>
        </is>
      </c>
      <c r="C10" s="38" t="inlineStr">
        <is>
          <t>Formule automatique</t>
        </is>
      </c>
    </row>
    <row r="11" ht="40" customHeight="1">
      <c r="A11" s="36" t="inlineStr">
        <is>
          <t>Colonne N — Montant bailleur</t>
        </is>
      </c>
      <c r="B11" s="37" t="inlineStr">
        <is>
          <t>Calculé : =I-M. Représente la part définitivement à la charge du propriétaire.</t>
        </is>
      </c>
      <c r="C11" s="38" t="inlineStr">
        <is>
          <t>Formule automatique</t>
        </is>
      </c>
    </row>
    <row r="12" ht="40" customHeight="1">
      <c r="A12" s="39" t="inlineStr">
        <is>
          <t>Colonne O — Justificatif ?</t>
        </is>
      </c>
      <c r="B12" s="40" t="inlineStr">
        <is>
          <t>Indiquez 'Oui' si la pièce justificative est reçue, 'Non' si elle est manquante.</t>
        </is>
      </c>
      <c r="C12" s="38" t="inlineStr">
        <is>
          <t>Important pour régularisation</t>
        </is>
      </c>
    </row>
    <row r="13" ht="22" customHeight="1">
      <c r="A13" s="33" t="inlineStr">
        <is>
          <t>FEUILLE 2 — SYNTHÈSE</t>
        </is>
      </c>
      <c r="B13" s="34" t="n"/>
      <c r="C13" s="35" t="n"/>
    </row>
    <row r="14" ht="40" customHeight="1">
      <c r="A14" s="39" t="inlineStr">
        <is>
          <t>Tableau de bord</t>
        </is>
      </c>
      <c r="B14" s="40" t="inlineStr">
        <is>
          <t>Affiche automatiquement le total TTC, la part locataire, la part bailleur, le taux de récupérabilité et les justificatifs manquants.</t>
        </is>
      </c>
      <c r="C14" s="38" t="inlineStr">
        <is>
          <t>Mis à jour automatiquement</t>
        </is>
      </c>
    </row>
    <row r="15" ht="40" customHeight="1">
      <c r="A15" s="36" t="inlineStr">
        <is>
          <t>Graphique camembert</t>
        </is>
      </c>
      <c r="B15" s="37" t="inlineStr">
        <is>
          <t>Visualise la répartition Locataire vs Bailleur en proportion.</t>
        </is>
      </c>
      <c r="C15" s="38" t="inlineStr">
        <is>
          <t>Visuel rapide</t>
        </is>
      </c>
    </row>
    <row r="16" ht="40" customHeight="1">
      <c r="A16" s="39" t="inlineStr">
        <is>
          <t>Histogramme</t>
        </is>
      </c>
      <c r="B16" s="40" t="inlineStr">
        <is>
          <t>Affiche le total TTC de chaque type de charge pour identifier les postes importants.</t>
        </is>
      </c>
      <c r="C16" s="38" t="inlineStr">
        <is>
          <t>Analyse par nature</t>
        </is>
      </c>
    </row>
    <row r="17" ht="22" customHeight="1">
      <c r="A17" s="33" t="inlineStr">
        <is>
          <t>FEUILLE 3 — RÉFÉRENTIEL</t>
        </is>
      </c>
      <c r="B17" s="34" t="n"/>
      <c r="C17" s="35" t="n"/>
    </row>
    <row r="18" ht="40" customHeight="1">
      <c r="A18" s="39" t="inlineStr">
        <is>
          <t>Liste des règles</t>
        </is>
      </c>
      <c r="B18" s="40" t="inlineStr">
        <is>
          <t>Contient 14 types de charges avec leur statut (récupérable ou non), la quote-part applicable et la référence légale.</t>
        </is>
      </c>
      <c r="C18" s="38" t="inlineStr">
        <is>
          <t>Source : décret 1987</t>
        </is>
      </c>
    </row>
    <row r="19" ht="40" customHeight="1">
      <c r="A19" s="36" t="inlineStr">
        <is>
          <t>Outil de recherche</t>
        </is>
      </c>
      <c r="B19" s="37" t="inlineStr">
        <is>
          <t>Saisissez un type de charge dans la cellule jaune pour afficher automatiquement son statut et sa référence.</t>
        </is>
      </c>
      <c r="C19" s="38" t="inlineStr">
        <is>
          <t>Via VLOOKUP</t>
        </is>
      </c>
    </row>
    <row r="20" ht="22" customHeight="1">
      <c r="A20" s="33" t="inlineStr">
        <is>
          <t>CONSEILS DE CONTRÔLE</t>
        </is>
      </c>
      <c r="B20" s="34" t="n"/>
      <c r="C20" s="35" t="n"/>
    </row>
    <row r="21" ht="40" customHeight="1">
      <c r="A21" s="36" t="inlineStr">
        <is>
          <t>Vérification TTC</t>
        </is>
      </c>
      <c r="B21" s="37" t="inlineStr">
        <is>
          <t>La ligne de contrôle (bas de la feuille 1) calcule M+N pour chaque ligne. La somme doit être égale au TTC.</t>
        </is>
      </c>
      <c r="C21" s="38" t="inlineStr">
        <is>
          <t>Colonne I = M + N</t>
        </is>
      </c>
    </row>
    <row r="22" ht="40" customHeight="1">
      <c r="A22" s="39" t="inlineStr">
        <is>
          <t>Justificatifs</t>
        </is>
      </c>
      <c r="B22" s="40" t="inlineStr">
        <is>
          <t>Avant toute régularisation annuelle, vérifiez que le compteur 'Justificatifs manquants' est à 0.</t>
        </is>
      </c>
      <c r="C22" s="38" t="inlineStr">
        <is>
          <t>Obligatoire légalement</t>
        </is>
      </c>
    </row>
    <row r="23" ht="40" customHeight="1">
      <c r="A23" s="36" t="inlineStr">
        <is>
          <t>Régularisation annuelle</t>
        </is>
      </c>
      <c r="B23" s="37" t="inlineStr">
        <is>
          <t>Calculez la différence entre les provisions sur charges versées et le total M (récupérable) pour établir l'avis de régularisation.</t>
        </is>
      </c>
      <c r="C23" s="38" t="inlineStr">
        <is>
          <t>Loi du 6 juillet 1989</t>
        </is>
      </c>
    </row>
    <row r="24" ht="40" customHeight="1">
      <c r="A24" s="39" t="inlineStr">
        <is>
          <t>Délai de prescription</t>
        </is>
      </c>
      <c r="B24" s="40" t="inlineStr">
        <is>
          <t>Le bailleur dispose de 3 ans pour réclamer un complément de charges ou rembourser un trop-perçu (art. 2224 Code civil).</t>
        </is>
      </c>
      <c r="C24" s="38" t="inlineStr">
        <is>
          <t>À respecter impérativement</t>
        </is>
      </c>
    </row>
  </sheetData>
  <mergeCells count="6">
    <mergeCell ref="A1:C1"/>
    <mergeCell ref="A2:C2"/>
    <mergeCell ref="A5:C5"/>
    <mergeCell ref="A13:C13"/>
    <mergeCell ref="A17:C17"/>
    <mergeCell ref="A20:C20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2026-06-19T14:43:41Z</dcterms:created>
  <dcterms:modified xmlns:dcterms="http://purl.org/dc/terms/" xmlns:xsi="http://www.w3.org/2001/XMLSchema-instance" xsi:type="dcterms:W3CDTF">2026-06-19T14:43:41Z</dcterms:modified>
</cp:coreProperties>
</file>