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égradations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 ##0,00 &quot;€&quot;"/>
    <numFmt numFmtId="166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FFFFFF"/>
      <sz val="14"/>
    </font>
  </fonts>
  <fills count="9">
    <fill>
      <patternFill/>
    </fill>
    <fill>
      <patternFill patternType="gray125"/>
    </fill>
    <fill>
      <patternFill patternType="solid">
        <fgColor rgb="00E0F2FE"/>
      </patternFill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BD5E1"/>
      </patternFill>
    </fill>
    <fill>
      <patternFill patternType="solid">
        <fgColor rgb="000E7490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164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165" fontId="4" fillId="7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165" fontId="4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 wrapText="1"/>
    </xf>
    <xf numFmtId="0" fontId="5" fillId="8" borderId="1" pivotButton="0" quotePrefix="0" xfId="0"/>
    <xf numFmtId="0" fontId="6" fillId="3" borderId="0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center" vertical="center" wrapText="1"/>
    </xf>
    <xf numFmtId="165" fontId="4" fillId="7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6" fontId="3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16A34A"/>
        <sz val="10"/>
      </font>
      <fill>
        <patternFill patternType="solid">
          <fgColor rgb="00DCFCE7"/>
        </patternFill>
      </fill>
    </dxf>
    <dxf>
      <font>
        <b val="1"/>
        <color rgb="00DC2626"/>
        <sz val="10"/>
      </font>
      <fill>
        <patternFill patternType="solid">
          <fgColor rgb="00FEE2E2"/>
        </patternFill>
      </fill>
    </dxf>
    <dxf>
      <font>
        <b val="1"/>
        <color rgb="00B45309"/>
        <sz val="10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Montant retenu par dossier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'Synthèse'!B25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'Synthèse'!$A$26:$A$35</f>
            </numRef>
          </cat>
          <val>
            <numRef>
              <f>'Synthèse'!$B$26:$B$35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Dossier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états des lieux</a:t>
            </a:r>
          </a:p>
        </rich>
      </tx>
    </title>
    <plotArea>
      <pieChart>
        <varyColors val="1"/>
        <ser>
          <idx val="0"/>
          <order val="0"/>
          <tx>
            <strRef>
              <f>'Synthèse'!B37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'Synthèse'!$A$38:$A$39</f>
            </numRef>
          </cat>
          <val>
            <numRef>
              <f>'Synthèse'!$B$38:$B$39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Retenue &amp; Restitution par dossier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'Synthèse'!B25</f>
            </strRef>
          </tx>
          <spPr>
            <a:ln xmlns:a="http://schemas.openxmlformats.org/drawingml/2006/main">
              <a:solidFill>
                <a:srgbClr val="0E749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'Synthèse'!$A$26:$A$35</f>
            </numRef>
          </cat>
          <val>
            <numRef>
              <f>'Synthèse'!$B$26:$B$35</f>
            </numRef>
          </val>
        </ser>
        <ser>
          <idx val="1"/>
          <order val="1"/>
          <tx>
            <strRef>
              <f>'Synthèse'!C25</f>
            </strRef>
          </tx>
          <spPr>
            <a:ln xmlns:a="http://schemas.openxmlformats.org/drawingml/2006/main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'Synthèse'!$A$26:$A$35</f>
            </numRef>
          </cat>
          <val>
            <numRef>
              <f>'Synthèse'!$C$26:$C$35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Dossier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1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39</row>
      <rowOff>0</rowOff>
    </from>
    <ext cx="720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20" customWidth="1" min="3" max="3"/>
    <col width="32" customWidth="1" min="4" max="4"/>
    <col width="10" customWidth="1" min="5" max="5"/>
    <col width="12" customWidth="1" min="6" max="6"/>
    <col width="12" customWidth="1" min="7" max="7"/>
    <col width="14" customWidth="1" min="8" max="8"/>
    <col width="14" customWidth="1" min="9" max="9"/>
    <col width="16" customWidth="1" min="10" max="10"/>
    <col width="18" customWidth="1" min="11" max="11"/>
    <col width="14" customWidth="1" min="12" max="12"/>
    <col width="14" customWidth="1" min="13" max="13"/>
    <col width="10" customWidth="1" min="14" max="14"/>
    <col width="14" customWidth="1" min="15" max="15"/>
    <col width="12" customWidth="1" min="16" max="16"/>
    <col width="40" customWidth="1" min="17" max="17"/>
  </cols>
  <sheetData>
    <row r="1" ht="30" customHeight="1">
      <c r="A1" s="1" t="inlineStr">
        <is>
          <t>Retenue sur Dépôt de Garantie — Suivi des Dégradations</t>
        </is>
      </c>
    </row>
    <row r="2" ht="40" customHeight="1">
      <c r="A2" s="2" t="inlineStr">
        <is>
          <t>Réf. dossier</t>
        </is>
      </c>
      <c r="B2" s="2" t="inlineStr">
        <is>
          <t>Locataire</t>
        </is>
      </c>
      <c r="C2" s="2" t="inlineStr">
        <is>
          <t>Bailleur / SCI</t>
        </is>
      </c>
      <c r="D2" s="2" t="inlineStr">
        <is>
          <t>Adresse du bien</t>
        </is>
      </c>
      <c r="E2" s="2" t="inlineStr">
        <is>
          <t>Type
location</t>
        </is>
      </c>
      <c r="F2" s="2" t="inlineStr">
        <is>
          <t>Date
entrée</t>
        </is>
      </c>
      <c r="G2" s="2" t="inlineStr">
        <is>
          <t>Date
sortie</t>
        </is>
      </c>
      <c r="H2" s="2" t="inlineStr">
        <is>
          <t>État des lieux
conforme ?</t>
        </is>
      </c>
      <c r="I2" s="2" t="inlineStr">
        <is>
          <t>Dépôt de
garantie (€)</t>
        </is>
      </c>
      <c r="J2" s="2" t="inlineStr">
        <is>
          <t>Total
dégradations (€)</t>
        </is>
      </c>
      <c r="K2" s="2" t="inlineStr">
        <is>
          <t>Justifié
devis/factures (€)</t>
        </is>
      </c>
      <c r="L2" s="2" t="inlineStr">
        <is>
          <t>Retenue
envisagée (€)</t>
        </is>
      </c>
      <c r="M2" s="2" t="inlineStr">
        <is>
          <t>Restitution
due (€)</t>
        </is>
      </c>
      <c r="N2" s="2" t="inlineStr">
        <is>
          <t>Délai légal
(mois)</t>
        </is>
      </c>
      <c r="O2" s="2" t="inlineStr">
        <is>
          <t>Restitution
en délais ?</t>
        </is>
      </c>
      <c r="P2" s="2" t="inlineStr">
        <is>
          <t>Retenue
/ Dépôt %</t>
        </is>
      </c>
      <c r="Q2" s="2" t="inlineStr">
        <is>
          <t>Commentaire</t>
        </is>
      </c>
    </row>
    <row r="3">
      <c r="A3" s="3" t="inlineStr">
        <is>
          <t>D-001</t>
        </is>
      </c>
      <c r="B3" s="4" t="inlineStr">
        <is>
          <t>Camille Durand</t>
        </is>
      </c>
      <c r="C3" s="4" t="inlineStr">
        <is>
          <t>SCI Lumière 69</t>
        </is>
      </c>
      <c r="D3" s="4" t="inlineStr">
        <is>
          <t>12 rue de la République 69002 Lyon</t>
        </is>
      </c>
      <c r="E3" s="3" t="inlineStr">
        <is>
          <t>Vide</t>
        </is>
      </c>
      <c r="F3" s="29" t="n">
        <v>45352</v>
      </c>
      <c r="G3" s="29" t="n">
        <v>46081</v>
      </c>
      <c r="H3" s="3" t="inlineStr">
        <is>
          <t>Non</t>
        </is>
      </c>
      <c r="I3" s="30" t="n">
        <v>800</v>
      </c>
      <c r="J3" s="30" t="n">
        <v>350</v>
      </c>
      <c r="K3" s="30" t="n">
        <v>280</v>
      </c>
      <c r="L3" s="31">
        <f>MIN(I3,K3)</f>
        <v/>
      </c>
      <c r="M3" s="30">
        <f>MAX(0,I3-L3)</f>
        <v/>
      </c>
      <c r="N3" s="3">
        <f>IF(H3="Oui",1,2)</f>
        <v/>
      </c>
      <c r="O3" s="3">
        <f>IF(TODAY()&gt;G3+N3*30,"En attente vérification","Dans les délais")</f>
        <v/>
      </c>
      <c r="P3" s="32">
        <f>IFERROR(L3/I3,0)</f>
        <v/>
      </c>
      <c r="Q3" s="4" t="inlineStr">
        <is>
          <t>Trous rebouchés partiellement, peinture salon</t>
        </is>
      </c>
    </row>
    <row r="4">
      <c r="A4" s="9" t="inlineStr">
        <is>
          <t>D-002</t>
        </is>
      </c>
      <c r="B4" s="10" t="inlineStr">
        <is>
          <t>Julien Moreau</t>
        </is>
      </c>
      <c r="C4" s="10" t="inlineStr">
        <is>
          <t>M. Alain Moreau</t>
        </is>
      </c>
      <c r="D4" s="10" t="inlineStr">
        <is>
          <t>8 avenue Victor Hugo 75116 Paris</t>
        </is>
      </c>
      <c r="E4" s="9" t="inlineStr">
        <is>
          <t>Meublée</t>
        </is>
      </c>
      <c r="F4" s="33" t="n">
        <v>45458</v>
      </c>
      <c r="G4" s="33" t="n">
        <v>46112</v>
      </c>
      <c r="H4" s="9" t="inlineStr">
        <is>
          <t>Oui</t>
        </is>
      </c>
      <c r="I4" s="34" t="n">
        <v>1200</v>
      </c>
      <c r="J4" s="34" t="n">
        <v>120</v>
      </c>
      <c r="K4" s="34" t="n">
        <v>120</v>
      </c>
      <c r="L4" s="31">
        <f>MIN(I4,K4)</f>
        <v/>
      </c>
      <c r="M4" s="34">
        <f>MAX(0,I4-L4)</f>
        <v/>
      </c>
      <c r="N4" s="9">
        <f>IF(H4="Oui",1,2)</f>
        <v/>
      </c>
      <c r="O4" s="9">
        <f>IF(TODAY()&gt;G4+N4*30,"En attente vérification","Dans les délais")</f>
        <v/>
      </c>
      <c r="P4" s="35">
        <f>IFERROR(L4/I4,0)</f>
        <v/>
      </c>
      <c r="Q4" s="10" t="inlineStr">
        <is>
          <t>Nettoyage fin de bail facturé</t>
        </is>
      </c>
    </row>
    <row r="5">
      <c r="A5" s="3" t="inlineStr">
        <is>
          <t>D-003</t>
        </is>
      </c>
      <c r="B5" s="4" t="inlineStr">
        <is>
          <t>Sophie Lefèvre</t>
        </is>
      </c>
      <c r="C5" s="4" t="inlineStr">
        <is>
          <t>SCI Garonne Immo</t>
        </is>
      </c>
      <c r="D5" s="4" t="inlineStr">
        <is>
          <t>24 cours Gambetta 33000 Bordeaux</t>
        </is>
      </c>
      <c r="E5" s="3" t="inlineStr">
        <is>
          <t>Vide</t>
        </is>
      </c>
      <c r="F5" s="29" t="n">
        <v>45170</v>
      </c>
      <c r="G5" s="29" t="n">
        <v>46053</v>
      </c>
      <c r="H5" s="3" t="inlineStr">
        <is>
          <t>Non</t>
        </is>
      </c>
      <c r="I5" s="30" t="n">
        <v>750</v>
      </c>
      <c r="J5" s="30" t="n">
        <v>600</v>
      </c>
      <c r="K5" s="30" t="n">
        <v>580</v>
      </c>
      <c r="L5" s="31">
        <f>MIN(I5,K5)</f>
        <v/>
      </c>
      <c r="M5" s="30">
        <f>MAX(0,I5-L5)</f>
        <v/>
      </c>
      <c r="N5" s="3">
        <f>IF(H5="Oui",1,2)</f>
        <v/>
      </c>
      <c r="O5" s="3">
        <f>IF(TODAY()&gt;G5+N5*30,"En attente vérification","Dans les délais")</f>
        <v/>
      </c>
      <c r="P5" s="32">
        <f>IFERROR(L5/I5,0)</f>
        <v/>
      </c>
      <c r="Q5" s="4" t="inlineStr">
        <is>
          <t>Vitre cassée + porte poignée remplacée</t>
        </is>
      </c>
    </row>
    <row r="6">
      <c r="A6" s="9" t="inlineStr">
        <is>
          <t>D-004</t>
        </is>
      </c>
      <c r="B6" s="10" t="inlineStr">
        <is>
          <t>Thomas Bernard</t>
        </is>
      </c>
      <c r="C6" s="10" t="inlineStr">
        <is>
          <t>SCI Nord Habitat</t>
        </is>
      </c>
      <c r="D6" s="10" t="inlineStr">
        <is>
          <t>15 boulevard de la Liberté 59000 Lille</t>
        </is>
      </c>
      <c r="E6" s="9" t="inlineStr">
        <is>
          <t>Vide</t>
        </is>
      </c>
      <c r="F6" s="33" t="n">
        <v>45667</v>
      </c>
      <c r="G6" s="33" t="n">
        <v>46142</v>
      </c>
      <c r="H6" s="9" t="inlineStr">
        <is>
          <t>Oui</t>
        </is>
      </c>
      <c r="I6" s="34" t="n">
        <v>650</v>
      </c>
      <c r="J6" s="34" t="n">
        <v>0</v>
      </c>
      <c r="K6" s="34" t="n">
        <v>0</v>
      </c>
      <c r="L6" s="31">
        <f>MIN(I6,K6)</f>
        <v/>
      </c>
      <c r="M6" s="34">
        <f>MAX(0,I6-L6)</f>
        <v/>
      </c>
      <c r="N6" s="9">
        <f>IF(H6="Oui",1,2)</f>
        <v/>
      </c>
      <c r="O6" s="9">
        <f>IF(TODAY()&gt;G6+N6*30,"En attente vérification","Dans les délais")</f>
        <v/>
      </c>
      <c r="P6" s="35">
        <f>IFERROR(L6/I6,0)</f>
        <v/>
      </c>
      <c r="Q6" s="10" t="inlineStr">
        <is>
          <t>Aucune dégradation constatée</t>
        </is>
      </c>
    </row>
    <row r="7">
      <c r="A7" s="3" t="inlineStr">
        <is>
          <t>D-005</t>
        </is>
      </c>
      <c r="B7" s="4" t="inlineStr">
        <is>
          <t>Léa Martin</t>
        </is>
      </c>
      <c r="C7" s="4" t="inlineStr">
        <is>
          <t>Mme Claire Fontaine</t>
        </is>
      </c>
      <c r="D7" s="4" t="inlineStr">
        <is>
          <t>3 rue Saint-Michel 44000 Nantes</t>
        </is>
      </c>
      <c r="E7" s="3" t="inlineStr">
        <is>
          <t>Meublée</t>
        </is>
      </c>
      <c r="F7" s="29" t="n">
        <v>45383</v>
      </c>
      <c r="G7" s="29" t="n">
        <v>46112</v>
      </c>
      <c r="H7" s="3" t="inlineStr">
        <is>
          <t>Non</t>
        </is>
      </c>
      <c r="I7" s="30" t="n">
        <v>1000</v>
      </c>
      <c r="J7" s="30" t="n">
        <v>850</v>
      </c>
      <c r="K7" s="30" t="n">
        <v>790</v>
      </c>
      <c r="L7" s="31">
        <f>MIN(I7,K7)</f>
        <v/>
      </c>
      <c r="M7" s="30">
        <f>MAX(0,I7-L7)</f>
        <v/>
      </c>
      <c r="N7" s="3">
        <f>IF(H7="Oui",1,2)</f>
        <v/>
      </c>
      <c r="O7" s="3">
        <f>IF(TODAY()&gt;G7+N7*30,"En attente vérification","Dans les délais")</f>
        <v/>
      </c>
      <c r="P7" s="32">
        <f>IFERROR(L7/I7,0)</f>
        <v/>
      </c>
      <c r="Q7" s="4" t="inlineStr">
        <is>
          <t>Électroménager endommagé + nettoyage</t>
        </is>
      </c>
    </row>
    <row r="8">
      <c r="A8" s="9" t="inlineStr">
        <is>
          <t>D-006</t>
        </is>
      </c>
      <c r="B8" s="10" t="inlineStr">
        <is>
          <t>Nicolas Petit</t>
        </is>
      </c>
      <c r="C8" s="10" t="inlineStr">
        <is>
          <t>SCI Rhin Immobilier</t>
        </is>
      </c>
      <c r="D8" s="10" t="inlineStr">
        <is>
          <t>18 rue de la Gare 67000 Strasbourg</t>
        </is>
      </c>
      <c r="E8" s="9" t="inlineStr">
        <is>
          <t>Vide</t>
        </is>
      </c>
      <c r="F8" s="33" t="n">
        <v>45474</v>
      </c>
      <c r="G8" s="33" t="n">
        <v>46173</v>
      </c>
      <c r="H8" s="9" t="inlineStr">
        <is>
          <t>Non</t>
        </is>
      </c>
      <c r="I8" s="34" t="n">
        <v>700</v>
      </c>
      <c r="J8" s="34" t="n">
        <v>420</v>
      </c>
      <c r="K8" s="34" t="n">
        <v>400</v>
      </c>
      <c r="L8" s="31">
        <f>MIN(I8,K8)</f>
        <v/>
      </c>
      <c r="M8" s="34">
        <f>MAX(0,I8-L8)</f>
        <v/>
      </c>
      <c r="N8" s="9">
        <f>IF(H8="Oui",1,2)</f>
        <v/>
      </c>
      <c r="O8" s="9">
        <f>IF(TODAY()&gt;G8+N8*30,"En attente vérification","Dans les délais")</f>
        <v/>
      </c>
      <c r="P8" s="35">
        <f>IFERROR(L8/I8,0)</f>
        <v/>
      </c>
      <c r="Q8" s="10" t="inlineStr">
        <is>
          <t>Peinture chambre + rebouchage trous</t>
        </is>
      </c>
    </row>
    <row r="9">
      <c r="A9" s="3" t="inlineStr">
        <is>
          <t>D-007</t>
        </is>
      </c>
      <c r="B9" s="4" t="inlineStr">
        <is>
          <t>Émilie Rousseau</t>
        </is>
      </c>
      <c r="C9" s="4" t="inlineStr">
        <is>
          <t>M. Pierre Rousseau</t>
        </is>
      </c>
      <c r="D9" s="4" t="inlineStr">
        <is>
          <t>9 place des Carmes 31000 Toulouse</t>
        </is>
      </c>
      <c r="E9" s="3" t="inlineStr">
        <is>
          <t>Meublée</t>
        </is>
      </c>
      <c r="F9" s="29" t="n">
        <v>45689</v>
      </c>
      <c r="G9" s="29" t="n">
        <v>46174</v>
      </c>
      <c r="H9" s="3" t="inlineStr">
        <is>
          <t>Oui</t>
        </is>
      </c>
      <c r="I9" s="30" t="n">
        <v>1200</v>
      </c>
      <c r="J9" s="30" t="n">
        <v>80</v>
      </c>
      <c r="K9" s="30" t="n">
        <v>80</v>
      </c>
      <c r="L9" s="31">
        <f>MIN(I9,K9)</f>
        <v/>
      </c>
      <c r="M9" s="30">
        <f>MAX(0,I9-L9)</f>
        <v/>
      </c>
      <c r="N9" s="3">
        <f>IF(H9="Oui",1,2)</f>
        <v/>
      </c>
      <c r="O9" s="3">
        <f>IF(TODAY()&gt;G9+N9*30,"En attente vérification","Dans les délais")</f>
        <v/>
      </c>
      <c r="P9" s="32">
        <f>IFERROR(L9/I9,0)</f>
        <v/>
      </c>
      <c r="Q9" s="4" t="inlineStr">
        <is>
          <t>Petits accrocs canapé nettoyés</t>
        </is>
      </c>
    </row>
    <row r="10">
      <c r="A10" s="9" t="inlineStr">
        <is>
          <t>D-008</t>
        </is>
      </c>
      <c r="B10" s="10" t="inlineStr">
        <is>
          <t>Antoine Garcia</t>
        </is>
      </c>
      <c r="C10" s="10" t="inlineStr">
        <is>
          <t>SCI Méditerranée</t>
        </is>
      </c>
      <c r="D10" s="10" t="inlineStr">
        <is>
          <t>5 rue d'Alsace 13001 Marseille</t>
        </is>
      </c>
      <c r="E10" s="9" t="inlineStr">
        <is>
          <t>Vide</t>
        </is>
      </c>
      <c r="F10" s="33" t="n">
        <v>45306</v>
      </c>
      <c r="G10" s="33" t="n">
        <v>46067</v>
      </c>
      <c r="H10" s="9" t="inlineStr">
        <is>
          <t>Non</t>
        </is>
      </c>
      <c r="I10" s="34" t="n">
        <v>800</v>
      </c>
      <c r="J10" s="34" t="n">
        <v>800</v>
      </c>
      <c r="K10" s="34" t="n">
        <v>750</v>
      </c>
      <c r="L10" s="31">
        <f>MIN(I10,K10)</f>
        <v/>
      </c>
      <c r="M10" s="34">
        <f>MAX(0,I10-L10)</f>
        <v/>
      </c>
      <c r="N10" s="9">
        <f>IF(H10="Oui",1,2)</f>
        <v/>
      </c>
      <c r="O10" s="9">
        <f>IF(TODAY()&gt;G10+N10*30,"En attente vérification","Dans les délais")</f>
        <v/>
      </c>
      <c r="P10" s="35">
        <f>IFERROR(L10/I10,0)</f>
        <v/>
      </c>
      <c r="Q10" s="10" t="inlineStr">
        <is>
          <t>Dégâts importants : murs, sols, fenêtre</t>
        </is>
      </c>
    </row>
    <row r="11">
      <c r="A11" s="3" t="inlineStr">
        <is>
          <t>D-009</t>
        </is>
      </c>
      <c r="B11" s="4" t="inlineStr">
        <is>
          <t>Manon Dubois</t>
        </is>
      </c>
      <c r="C11" s="4" t="inlineStr">
        <is>
          <t>SCI Nord Habitat</t>
        </is>
      </c>
      <c r="D11" s="4" t="inlineStr">
        <is>
          <t>22 rue Nationale 59000 Lille</t>
        </is>
      </c>
      <c r="E11" s="3" t="inlineStr">
        <is>
          <t>Vide</t>
        </is>
      </c>
      <c r="F11" s="29" t="n">
        <v>45413</v>
      </c>
      <c r="G11" s="29" t="n">
        <v>46142</v>
      </c>
      <c r="H11" s="3" t="inlineStr">
        <is>
          <t>Oui</t>
        </is>
      </c>
      <c r="I11" s="30" t="n">
        <v>650</v>
      </c>
      <c r="J11" s="30" t="n">
        <v>50</v>
      </c>
      <c r="K11" s="30" t="n">
        <v>50</v>
      </c>
      <c r="L11" s="31">
        <f>MIN(I11,K11)</f>
        <v/>
      </c>
      <c r="M11" s="30">
        <f>MAX(0,I11-L11)</f>
        <v/>
      </c>
      <c r="N11" s="3">
        <f>IF(H11="Oui",1,2)</f>
        <v/>
      </c>
      <c r="O11" s="3">
        <f>IF(TODAY()&gt;G11+N11*30,"En attente vérification","Dans les délais")</f>
        <v/>
      </c>
      <c r="P11" s="32">
        <f>IFERROR(L11/I11,0)</f>
        <v/>
      </c>
      <c r="Q11" s="4" t="inlineStr">
        <is>
          <t>Ampoules + joint silicone refait</t>
        </is>
      </c>
    </row>
    <row r="12">
      <c r="A12" s="9" t="inlineStr">
        <is>
          <t>D-010</t>
        </is>
      </c>
      <c r="B12" s="10" t="inlineStr">
        <is>
          <t>Hugo Renault</t>
        </is>
      </c>
      <c r="C12" s="10" t="inlineStr">
        <is>
          <t>M. Jacques Renault</t>
        </is>
      </c>
      <c r="D12" s="10" t="inlineStr">
        <is>
          <t>7 quai de la Fosse 44000 Nantes</t>
        </is>
      </c>
      <c r="E12" s="9" t="inlineStr">
        <is>
          <t>Meublée</t>
        </is>
      </c>
      <c r="F12" s="33" t="n">
        <v>45505</v>
      </c>
      <c r="G12" s="33" t="n">
        <v>46173</v>
      </c>
      <c r="H12" s="9" t="inlineStr">
        <is>
          <t>Non</t>
        </is>
      </c>
      <c r="I12" s="34" t="n">
        <v>1000</v>
      </c>
      <c r="J12" s="34" t="n">
        <v>980</v>
      </c>
      <c r="K12" s="34" t="n">
        <v>960</v>
      </c>
      <c r="L12" s="31">
        <f>MIN(I12,K12)</f>
        <v/>
      </c>
      <c r="M12" s="34">
        <f>MAX(0,I12-L12)</f>
        <v/>
      </c>
      <c r="N12" s="9">
        <f>IF(H12="Oui",1,2)</f>
        <v/>
      </c>
      <c r="O12" s="9">
        <f>IF(TODAY()&gt;G12+N12*30,"En attente vérification","Dans les délais")</f>
        <v/>
      </c>
      <c r="P12" s="35">
        <f>IFERROR(L12/I12,0)</f>
        <v/>
      </c>
      <c r="Q12" s="10" t="inlineStr">
        <is>
          <t>Matelas, TV endommagés, peinture dégradée</t>
        </is>
      </c>
    </row>
    <row r="13">
      <c r="A13" s="14" t="inlineStr">
        <is>
          <t>TOTAUX</t>
        </is>
      </c>
      <c r="B13" s="14" t="n"/>
      <c r="C13" s="14" t="n"/>
      <c r="D13" s="14" t="n"/>
      <c r="E13" s="14" t="n"/>
      <c r="F13" s="14" t="n"/>
      <c r="G13" s="14" t="n"/>
      <c r="H13" s="14" t="n"/>
      <c r="I13" s="36">
        <f>SUM(I3:I12)</f>
        <v/>
      </c>
      <c r="J13" s="36">
        <f>SUM(J3:J12)</f>
        <v/>
      </c>
      <c r="K13" s="36">
        <f>SUM(K3:K12)</f>
        <v/>
      </c>
      <c r="L13" s="36">
        <f>SUM(L3:L12)</f>
        <v/>
      </c>
      <c r="M13" s="36">
        <f>SUM(M3:M12)</f>
        <v/>
      </c>
      <c r="N13" s="14" t="n"/>
      <c r="O13" s="14" t="n"/>
      <c r="P13" s="14" t="n"/>
      <c r="Q13" s="14" t="n"/>
    </row>
  </sheetData>
  <mergeCells count="1">
    <mergeCell ref="A1:P1"/>
  </mergeCells>
  <conditionalFormatting sqref="H3:H12">
    <cfRule type="expression" priority="1" dxfId="0" stopIfTrue="1">
      <formula>H3="Oui"</formula>
    </cfRule>
    <cfRule type="expression" priority="2" dxfId="1" stopIfTrue="1">
      <formula>H3="Non"</formula>
    </cfRule>
  </conditionalFormatting>
  <conditionalFormatting sqref="P3:P12">
    <cfRule type="expression" priority="3" dxfId="1" stopIfTrue="1">
      <formula>P3&gt;0.5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9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30" customHeight="1">
      <c r="A1" s="1" t="inlineStr">
        <is>
          <t>Synthèse — Dépôts de Garantie &amp; Retenues</t>
        </is>
      </c>
    </row>
    <row r="2">
      <c r="A2" s="2" t="inlineStr">
        <is>
          <t>Indicateur</t>
        </is>
      </c>
      <c r="B2" s="2" t="inlineStr">
        <is>
          <t>Valeur</t>
        </is>
      </c>
      <c r="C2" s="2" t="inlineStr">
        <is>
          <t>Unité</t>
        </is>
      </c>
      <c r="D2" s="2" t="inlineStr">
        <is>
          <t>Niveau d'alerte</t>
        </is>
      </c>
    </row>
    <row r="3">
      <c r="A3" s="16" t="inlineStr">
        <is>
          <t>Nombre total de dossiers</t>
        </is>
      </c>
      <c r="B3" s="17">
        <f>COUNTA(Dégradations!A3:A12)</f>
        <v/>
      </c>
      <c r="C3" s="3" t="inlineStr">
        <is>
          <t>dossiers</t>
        </is>
      </c>
      <c r="D3" s="3" t="inlineStr">
        <is>
          <t>—</t>
        </is>
      </c>
    </row>
    <row r="4">
      <c r="A4" s="18" t="inlineStr">
        <is>
          <t>Dossiers avec retenue &gt; 0</t>
        </is>
      </c>
      <c r="B4" s="17">
        <f>COUNTIF(Dégradations!L3:L12,"&gt;0")</f>
        <v/>
      </c>
      <c r="C4" s="9" t="inlineStr">
        <is>
          <t>dossiers</t>
        </is>
      </c>
      <c r="D4" s="9">
        <f>IF(B3&gt;5,"Élevé",IF(B3&gt;2,"Moyen","Faible"))</f>
        <v/>
      </c>
    </row>
    <row r="5">
      <c r="A5" s="16" t="inlineStr">
        <is>
          <t>États des lieux conformes</t>
        </is>
      </c>
      <c r="B5" s="17">
        <f>COUNTIF(Dégradations!H3:H12,"Oui")</f>
        <v/>
      </c>
      <c r="C5" s="3" t="inlineStr">
        <is>
          <t>dossiers</t>
        </is>
      </c>
      <c r="D5" s="3" t="inlineStr">
        <is>
          <t>—</t>
        </is>
      </c>
    </row>
    <row r="6">
      <c r="A6" s="18" t="inlineStr">
        <is>
          <t>États des lieux non conformes</t>
        </is>
      </c>
      <c r="B6" s="17">
        <f>COUNTIF(Dégradations!H3:H12,"Non")</f>
        <v/>
      </c>
      <c r="C6" s="9" t="inlineStr">
        <is>
          <t>dossiers</t>
        </is>
      </c>
      <c r="D6" s="9">
        <f>IF(B5&gt;5,"Élevé",IF(B5&gt;2,"Moyen","Faible"))</f>
        <v/>
      </c>
    </row>
    <row r="7">
      <c r="A7" s="16" t="inlineStr">
        <is>
          <t>Montant total dépôts de garantie</t>
        </is>
      </c>
      <c r="B7" s="37">
        <f>SUM(Dégradations!I3:I12)</f>
        <v/>
      </c>
      <c r="C7" s="3" t="inlineStr">
        <is>
          <t>€</t>
        </is>
      </c>
      <c r="D7" s="3" t="inlineStr">
        <is>
          <t>—</t>
        </is>
      </c>
    </row>
    <row r="8">
      <c r="A8" s="18" t="inlineStr">
        <is>
          <t>Montant total dégradations déclarées</t>
        </is>
      </c>
      <c r="B8" s="37">
        <f>SUM(Dégradations!J3:J12)</f>
        <v/>
      </c>
      <c r="C8" s="9" t="inlineStr">
        <is>
          <t>€</t>
        </is>
      </c>
      <c r="D8" s="9" t="inlineStr">
        <is>
          <t>—</t>
        </is>
      </c>
    </row>
    <row r="9">
      <c r="A9" s="16" t="inlineStr">
        <is>
          <t>Montant total justifié</t>
        </is>
      </c>
      <c r="B9" s="37">
        <f>SUM(Dégradations!K3:K12)</f>
        <v/>
      </c>
      <c r="C9" s="3" t="inlineStr">
        <is>
          <t>€</t>
        </is>
      </c>
      <c r="D9" s="3" t="inlineStr">
        <is>
          <t>—</t>
        </is>
      </c>
    </row>
    <row r="10">
      <c r="A10" s="18" t="inlineStr">
        <is>
          <t>Montant total retenu</t>
        </is>
      </c>
      <c r="B10" s="37">
        <f>SUM(Dégradations!L3:L12)</f>
        <v/>
      </c>
      <c r="C10" s="9" t="inlineStr">
        <is>
          <t>€</t>
        </is>
      </c>
      <c r="D10" s="9">
        <f>IF(B10&gt;B11*0.6,"Élevé",IF(B10&gt;B11*0.3,"Moyen","Faible"))</f>
        <v/>
      </c>
    </row>
    <row r="11">
      <c r="A11" s="16" t="inlineStr">
        <is>
          <t>Montant total à restituer</t>
        </is>
      </c>
      <c r="B11" s="37">
        <f>SUM(Dégradations!M3:M12)</f>
        <v/>
      </c>
      <c r="C11" s="3" t="inlineStr">
        <is>
          <t>€</t>
        </is>
      </c>
      <c r="D11" s="3" t="inlineStr">
        <is>
          <t>—</t>
        </is>
      </c>
    </row>
    <row r="12">
      <c r="A12" s="18" t="inlineStr">
        <is>
          <t>Taux moyen de retenue</t>
        </is>
      </c>
      <c r="B12" s="38">
        <f>IFERROR(AVERAGE(Dégradations!P3:P12),0)</f>
        <v/>
      </c>
      <c r="C12" s="9" t="inlineStr">
        <is>
          <t>%</t>
        </is>
      </c>
      <c r="D12" s="9">
        <f>IF(B12&gt;0.5,"Élevé",IF(B12&gt;0.25,"Moyen","Faible"))</f>
        <v/>
      </c>
    </row>
    <row r="13"/>
    <row r="14">
      <c r="A14" s="21" t="inlineStr">
        <is>
          <t>Recherche par référence de dossier</t>
        </is>
      </c>
      <c r="B14" s="39" t="n"/>
      <c r="C14" s="39" t="n"/>
      <c r="D14" s="39" t="n"/>
      <c r="E14" s="39" t="n"/>
      <c r="F14" s="40" t="n"/>
    </row>
    <row r="15" ht="22" customHeight="1">
      <c r="A15" s="16" t="inlineStr">
        <is>
          <t>Saisir la référence :</t>
        </is>
      </c>
      <c r="B15" s="17" t="inlineStr">
        <is>
          <t>D-001</t>
        </is>
      </c>
    </row>
    <row r="16">
      <c r="A16" s="18" t="inlineStr">
        <is>
          <t>Locataire</t>
        </is>
      </c>
      <c r="B16" s="22">
        <f>IFERROR(VLOOKUP($B$15,Dégradations!$A$3:$Q$12,2,0),"—")</f>
        <v/>
      </c>
    </row>
    <row r="17">
      <c r="A17" s="18" t="inlineStr">
        <is>
          <t>Adresse</t>
        </is>
      </c>
      <c r="B17" s="22">
        <f>IFERROR(VLOOKUP($B$15,Dégradations!$A$3:$Q$12,4,0),"—")</f>
        <v/>
      </c>
    </row>
    <row r="18">
      <c r="A18" s="18" t="inlineStr">
        <is>
          <t>Dépôt (€)</t>
        </is>
      </c>
      <c r="B18" s="31">
        <f>IFERROR(VLOOKUP($B$15,Dégradations!$A$3:$Q$12,9,0),"—")</f>
        <v/>
      </c>
    </row>
    <row r="19">
      <c r="A19" s="18" t="inlineStr">
        <is>
          <t>Retenue (€)</t>
        </is>
      </c>
      <c r="B19" s="31">
        <f>IFERROR(VLOOKUP($B$15,Dégradations!$A$3:$Q$12,12,0),"—")</f>
        <v/>
      </c>
    </row>
    <row r="20">
      <c r="A20" s="18" t="inlineStr">
        <is>
          <t>Restitution (€)</t>
        </is>
      </c>
      <c r="B20" s="31">
        <f>IFERROR(VLOOKUP($B$15,Dégradations!$A$3:$Q$12,13,0),"—")</f>
        <v/>
      </c>
    </row>
    <row r="21">
      <c r="A21" s="18" t="inlineStr">
        <is>
          <t>Retenue %</t>
        </is>
      </c>
      <c r="B21" s="41">
        <f>IFERROR(VLOOKUP($B$15,Dégradations!$A$3:$Q$12,16,0),"—")</f>
        <v/>
      </c>
    </row>
    <row r="22"/>
    <row r="23"/>
    <row r="24">
      <c r="A24" s="21" t="inlineStr">
        <is>
          <t>Données pour graphiques</t>
        </is>
      </c>
      <c r="B24" s="39" t="n"/>
      <c r="C24" s="39" t="n"/>
      <c r="D24" s="39" t="n"/>
      <c r="E24" s="39" t="n"/>
      <c r="F24" s="40" t="n"/>
    </row>
    <row r="25">
      <c r="A25" s="24" t="inlineStr">
        <is>
          <t>Dossier</t>
        </is>
      </c>
      <c r="B25" s="24" t="inlineStr">
        <is>
          <t>Retenue (€)</t>
        </is>
      </c>
      <c r="C25" s="24" t="inlineStr">
        <is>
          <t>Restitution (€)</t>
        </is>
      </c>
    </row>
    <row r="26">
      <c r="A26" s="9">
        <f>Dégradations!A3</f>
        <v/>
      </c>
      <c r="B26" s="34">
        <f>Dégradations!L3</f>
        <v/>
      </c>
      <c r="C26" s="34">
        <f>Dégradations!M3</f>
        <v/>
      </c>
    </row>
    <row r="27">
      <c r="A27" s="3">
        <f>Dégradations!A4</f>
        <v/>
      </c>
      <c r="B27" s="30">
        <f>Dégradations!L4</f>
        <v/>
      </c>
      <c r="C27" s="30">
        <f>Dégradations!M4</f>
        <v/>
      </c>
    </row>
    <row r="28">
      <c r="A28" s="9">
        <f>Dégradations!A5</f>
        <v/>
      </c>
      <c r="B28" s="34">
        <f>Dégradations!L5</f>
        <v/>
      </c>
      <c r="C28" s="34">
        <f>Dégradations!M5</f>
        <v/>
      </c>
    </row>
    <row r="29">
      <c r="A29" s="3">
        <f>Dégradations!A6</f>
        <v/>
      </c>
      <c r="B29" s="30">
        <f>Dégradations!L6</f>
        <v/>
      </c>
      <c r="C29" s="30">
        <f>Dégradations!M6</f>
        <v/>
      </c>
    </row>
    <row r="30">
      <c r="A30" s="9">
        <f>Dégradations!A7</f>
        <v/>
      </c>
      <c r="B30" s="34">
        <f>Dégradations!L7</f>
        <v/>
      </c>
      <c r="C30" s="34">
        <f>Dégradations!M7</f>
        <v/>
      </c>
    </row>
    <row r="31">
      <c r="A31" s="3">
        <f>Dégradations!A8</f>
        <v/>
      </c>
      <c r="B31" s="30">
        <f>Dégradations!L8</f>
        <v/>
      </c>
      <c r="C31" s="30">
        <f>Dégradations!M8</f>
        <v/>
      </c>
    </row>
    <row r="32">
      <c r="A32" s="9">
        <f>Dégradations!A9</f>
        <v/>
      </c>
      <c r="B32" s="34">
        <f>Dégradations!L9</f>
        <v/>
      </c>
      <c r="C32" s="34">
        <f>Dégradations!M9</f>
        <v/>
      </c>
    </row>
    <row r="33">
      <c r="A33" s="3">
        <f>Dégradations!A10</f>
        <v/>
      </c>
      <c r="B33" s="30">
        <f>Dégradations!L10</f>
        <v/>
      </c>
      <c r="C33" s="30">
        <f>Dégradations!M10</f>
        <v/>
      </c>
    </row>
    <row r="34">
      <c r="A34" s="9">
        <f>Dégradations!A11</f>
        <v/>
      </c>
      <c r="B34" s="34">
        <f>Dégradations!L11</f>
        <v/>
      </c>
      <c r="C34" s="34">
        <f>Dégradations!M11</f>
        <v/>
      </c>
    </row>
    <row r="35">
      <c r="A35" s="3">
        <f>Dégradations!A12</f>
        <v/>
      </c>
      <c r="B35" s="30">
        <f>Dégradations!L12</f>
        <v/>
      </c>
      <c r="C35" s="30">
        <f>Dégradations!M12</f>
        <v/>
      </c>
    </row>
    <row r="36"/>
    <row r="37">
      <c r="A37" s="25" t="inlineStr">
        <is>
          <t>Conformité</t>
        </is>
      </c>
      <c r="B37" s="25" t="inlineStr">
        <is>
          <t>Nombre</t>
        </is>
      </c>
    </row>
    <row r="38">
      <c r="A38" s="3" t="inlineStr">
        <is>
          <t>Conforme (Oui)</t>
        </is>
      </c>
      <c r="B38" s="3">
        <f>COUNTIF(Dégradations!H3:H12,"Oui")</f>
        <v/>
      </c>
    </row>
    <row r="39">
      <c r="A39" s="9" t="inlineStr">
        <is>
          <t>Non conforme (Non)</t>
        </is>
      </c>
      <c r="B39" s="9">
        <f>COUNTIF(Dégradations!H3:H12,"Non")</f>
        <v/>
      </c>
    </row>
  </sheetData>
  <mergeCells count="3">
    <mergeCell ref="A1:F1"/>
    <mergeCell ref="A14:F14"/>
    <mergeCell ref="A24:F24"/>
  </mergeCells>
  <conditionalFormatting sqref="D3:D13">
    <cfRule type="expression" priority="1" dxfId="1" stopIfTrue="1">
      <formula>D3="Élevé"</formula>
    </cfRule>
    <cfRule type="expression" priority="2" dxfId="2" stopIfTrue="1">
      <formula>D3="Moyen"</formula>
    </cfRule>
    <cfRule type="expression" priority="3" dxfId="0" stopIfTrue="1">
      <formula>D3="Faible"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60" customWidth="1" min="3" max="3"/>
    <col width="30" customWidth="1" min="4" max="4"/>
  </cols>
  <sheetData>
    <row r="1" ht="32" customHeight="1">
      <c r="A1" s="26" t="inlineStr">
        <is>
          <t>Guide d'utilisation — Retenue sur Dépôt de Garantie</t>
        </is>
      </c>
    </row>
    <row r="2"/>
    <row r="3" ht="22" customHeight="1">
      <c r="B3" s="27" t="inlineStr">
        <is>
          <t>1. Cadre légal — Bail d'habitation (Loi du 6 juillet 1989)</t>
        </is>
      </c>
      <c r="C3" s="39" t="n"/>
      <c r="D3" s="40" t="n"/>
    </row>
    <row r="4" ht="30" customHeight="1">
      <c r="B4" s="28" t="inlineStr">
        <is>
          <t>Texte de référence</t>
        </is>
      </c>
      <c r="C4" s="10" t="inlineStr">
        <is>
          <t>Loi n°89-462 du 6 juillet 1989 tendant à améliorer les rapports locatifs.</t>
        </is>
      </c>
    </row>
    <row r="5" ht="30" customHeight="1">
      <c r="B5" s="28" t="inlineStr">
        <is>
          <t>Délai de restitution</t>
        </is>
      </c>
      <c r="C5" s="4" t="inlineStr">
        <is>
          <t>1 mois si l'état des lieux de sortie est conforme à l'état des lieux d'entrée. 2 mois sinon.</t>
        </is>
      </c>
    </row>
    <row r="6" ht="30" customHeight="1">
      <c r="B6" s="28" t="inlineStr">
        <is>
          <t>Point de départ du délai</t>
        </is>
      </c>
      <c r="C6" s="4" t="inlineStr">
        <is>
          <t>Le délai court à compter de la remise des clés par le locataire.</t>
        </is>
      </c>
    </row>
    <row r="7" ht="30" customHeight="1">
      <c r="B7" s="28" t="inlineStr">
        <is>
          <t>Dégradations vs usure normale</t>
        </is>
      </c>
      <c r="C7" s="10" t="inlineStr">
        <is>
          <t>Seules les dégradations imputables au locataire peuvent faire l'objet d'une retenue. L'usure normale liée au temps (peinture qui jaunit, parquet qui se ternit) ne peut PAS être retenue.</t>
        </is>
      </c>
    </row>
    <row r="8" ht="30" customHeight="1">
      <c r="B8" s="28" t="inlineStr">
        <is>
          <t>Justificatifs obligatoires</t>
        </is>
      </c>
      <c r="C8" s="4" t="inlineStr">
        <is>
          <t>Devis ou factures de professionnels, état des lieux comparatif (entrée vs sortie), photos datées. Sans justificatif, la retenue est contestable.</t>
        </is>
      </c>
    </row>
    <row r="9" ht="30" customHeight="1">
      <c r="B9" s="28" t="inlineStr">
        <is>
          <t>Vétusté</t>
        </is>
      </c>
      <c r="C9" s="10" t="inlineStr">
        <is>
          <t>Une grille de vétusté (accord collectif ou convention) peut réduire le montant retenu en fonction de l'ancienneté des équipements.</t>
        </is>
      </c>
    </row>
    <row r="10" ht="30" customHeight="1">
      <c r="B10" s="28" t="inlineStr">
        <is>
          <t>Sanction retard de restitution</t>
        </is>
      </c>
      <c r="C10" s="4" t="inlineStr">
        <is>
          <t>Au-delà du délai légal, le bailleur doit restituer le dépôt majoré de 10% du loyer mensuel par mois de retard.</t>
        </is>
      </c>
    </row>
    <row r="11"/>
    <row r="12" ht="22" customHeight="1">
      <c r="B12" s="27" t="inlineStr">
        <is>
          <t>2. Mode d'emploi du fichier</t>
        </is>
      </c>
      <c r="C12" s="39" t="n"/>
      <c r="D12" s="40" t="n"/>
    </row>
    <row r="13" ht="30" customHeight="1">
      <c r="B13" s="28" t="inlineStr">
        <is>
          <t>Feuille Dégradations</t>
        </is>
      </c>
      <c r="C13" s="10" t="inlineStr">
        <is>
          <t>Feuille principale. Renseignez les colonnes en jaune (cellules de saisie). Les formules calculent automatiquement la retenue, la restitution et les délais.</t>
        </is>
      </c>
    </row>
    <row r="14" ht="30" customHeight="1">
      <c r="B14" s="28" t="inlineStr">
        <is>
          <t>Feuille Synthèse</t>
        </is>
      </c>
      <c r="C14" s="4" t="inlineStr">
        <is>
          <t>Tableau de bord avec KPIs, outil de recherche par référence dossier, et trois graphiques.</t>
        </is>
      </c>
    </row>
    <row r="15" ht="30" customHeight="1">
      <c r="B15" s="28" t="inlineStr">
        <is>
          <t>Type de location</t>
        </is>
      </c>
      <c r="C15" s="10" t="inlineStr">
        <is>
          <t>'Vide' = dépôt max 1 mois de loyer hors charges. 'Meublée' = dépôt max 2 mois.</t>
        </is>
      </c>
    </row>
    <row r="16" ht="30" customHeight="1">
      <c r="B16" s="28" t="inlineStr">
        <is>
          <t>Retenue envisagée</t>
        </is>
      </c>
      <c r="C16" s="4" t="inlineStr">
        <is>
          <t>Calculée automatiquement : MIN(dépôt de garantie, montant justifié par devis/factures).</t>
        </is>
      </c>
    </row>
    <row r="17" ht="30" customHeight="1">
      <c r="B17" s="28" t="inlineStr">
        <is>
          <t>Restitution due</t>
        </is>
      </c>
      <c r="C17" s="10" t="inlineStr">
        <is>
          <t>Calculée automatiquement : MAX(0, dépôt - retenue envisagée).</t>
        </is>
      </c>
    </row>
    <row r="18" ht="30" customHeight="1">
      <c r="B18" s="28" t="inlineStr">
        <is>
          <t>Délai légal</t>
        </is>
      </c>
      <c r="C18" s="4" t="inlineStr">
        <is>
          <t>Calculé automatiquement selon la conformité de l'état des lieux : 1 ou 2 mois.</t>
        </is>
      </c>
    </row>
    <row r="19" ht="30" customHeight="1">
      <c r="B19" s="28" t="inlineStr">
        <is>
          <t>Recherche VLOOKUP</t>
        </is>
      </c>
      <c r="C19" s="10" t="inlineStr">
        <is>
          <t>Dans la feuille Synthèse, saisissez une référence (ex : D-003) en cellule B15 pour afficher les informations du dossier.</t>
        </is>
      </c>
    </row>
    <row r="20"/>
    <row r="21" ht="22" customHeight="1">
      <c r="B21" s="27" t="inlineStr">
        <is>
          <t>3. Légende des couleurs</t>
        </is>
      </c>
      <c r="C21" s="39" t="n"/>
      <c r="D21" s="40" t="n"/>
    </row>
    <row r="22" ht="30" customHeight="1">
      <c r="B22" s="28" t="inlineStr">
        <is>
          <t>En-têtes principaux</t>
        </is>
      </c>
      <c r="C22" s="10" t="inlineStr">
        <is>
          <t>#1E293B — fond sombre, texte blanc</t>
        </is>
      </c>
    </row>
    <row r="23" ht="30" customHeight="1">
      <c r="B23" s="28" t="inlineStr">
        <is>
          <t>Sous-titres / sections</t>
        </is>
      </c>
      <c r="C23" s="4" t="inlineStr">
        <is>
          <t>#0E7490 — bleu canard, texte blanc</t>
        </is>
      </c>
    </row>
    <row r="24" ht="30" customHeight="1">
      <c r="B24" s="28" t="inlineStr">
        <is>
          <t>Cellules de saisie</t>
        </is>
      </c>
      <c r="C24" s="10" t="inlineStr">
        <is>
          <t>#FFFBEB — jaune pâle</t>
        </is>
      </c>
    </row>
    <row r="25" ht="30" customHeight="1">
      <c r="B25" s="28" t="inlineStr">
        <is>
          <t>Lignes alternées</t>
        </is>
      </c>
      <c r="C25" s="4" t="inlineStr">
        <is>
          <t>#F8FAFC — gris très clair</t>
        </is>
      </c>
    </row>
    <row r="26" ht="30" customHeight="1">
      <c r="B26" s="28" t="inlineStr">
        <is>
          <t>Valeur positive / OK</t>
        </is>
      </c>
      <c r="C26" s="10" t="inlineStr">
        <is>
          <t>#16A34A — vert</t>
        </is>
      </c>
    </row>
    <row r="27" ht="30" customHeight="1">
      <c r="B27" s="28" t="inlineStr">
        <is>
          <t>Alerte / Litige</t>
        </is>
      </c>
      <c r="C27" s="4" t="inlineStr">
        <is>
          <t>#DC2626 — rouge</t>
        </is>
      </c>
    </row>
    <row r="28" ht="30" customHeight="1">
      <c r="B28" s="28" t="inlineStr">
        <is>
          <t>Données calculées</t>
        </is>
      </c>
      <c r="C28" s="10" t="inlineStr">
        <is>
          <t>Blanc — formules automatiques, ne pas écraser</t>
        </is>
      </c>
    </row>
    <row r="29"/>
    <row r="30" ht="22" customHeight="1">
      <c r="B30" s="27" t="inlineStr">
        <is>
          <t>4. Avertissement</t>
        </is>
      </c>
      <c r="C30" s="39" t="n"/>
      <c r="D30" s="40" t="n"/>
    </row>
    <row r="31" ht="30" customHeight="1">
      <c r="B31" s="28" t="inlineStr">
        <is>
          <t>Usage</t>
        </is>
      </c>
      <c r="C31" s="10" t="inlineStr">
        <is>
          <t>Ce fichier est un outil de gestion à usage informatif. Il ne constitue pas un avis juridique. En cas de litige, consultez un professionnel du droit (avocat, huissier) ou la Commission Départementale de Conciliation (CDC).</t>
        </is>
      </c>
    </row>
  </sheetData>
  <mergeCells count="5">
    <mergeCell ref="A1:D1"/>
    <mergeCell ref="B3:D3"/>
    <mergeCell ref="B12:D12"/>
    <mergeCell ref="B21:D21"/>
    <mergeCell ref="B30:D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2026-06-19T14:22:03Z</dcterms:created>
  <dcterms:modified xmlns:dcterms="http://purl.org/dc/terms/" xmlns:xsi="http://www.w3.org/2001/XMLSchema-instance" xsi:type="dcterms:W3CDTF">2026-06-19T14:22:03Z</dcterms:modified>
</cp:coreProperties>
</file>