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mulation" sheetId="1" state="visible" r:id="rId1"/>
    <sheet xmlns:r="http://schemas.openxmlformats.org/officeDocument/2006/relationships" name="Amortissement"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4">
    <numFmt numFmtId="164" formatCode="# ##0 €"/>
    <numFmt numFmtId="165" formatCode="0,00&quot;%&quot;"/>
    <numFmt numFmtId="166" formatCode="# ##0,00 €"/>
    <numFmt numFmtId="167" formatCode="0,0%"/>
  </numFmts>
  <fonts count="7">
    <font>
      <name val="Calibri"/>
      <family val="2"/>
      <color theme="1"/>
      <sz val="11"/>
      <scheme val="minor"/>
    </font>
    <font>
      <name val="Calibri"/>
      <b val="1"/>
      <color rgb="000F766E"/>
      <sz val="16"/>
    </font>
    <font>
      <i val="1"/>
      <color rgb="006B7280"/>
      <sz val="9"/>
    </font>
    <font>
      <name val="Calibri"/>
      <b val="1"/>
      <color rgb="00FFFFFF"/>
      <sz val="11"/>
    </font>
    <font>
      <b val="1"/>
      <color rgb="000F766E"/>
    </font>
    <font>
      <b val="1"/>
    </font>
    <font>
      <b val="1"/>
      <color rgb="000F766E"/>
      <sz val="11"/>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14B8A6"/>
      </patternFill>
    </fill>
    <fill>
      <patternFill patternType="solid">
        <fgColor rgb="00E6FFF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0" fillId="4" borderId="1" applyAlignment="1" pivotButton="0" quotePrefix="0" xfId="0">
      <alignment horizontal="left" vertical="center"/>
    </xf>
    <xf numFmtId="164"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4" fontId="0" fillId="4" borderId="1" applyAlignment="1" pivotButton="0" quotePrefix="0" xfId="0">
      <alignment horizontal="center" vertical="center" wrapText="1"/>
    </xf>
    <xf numFmtId="0" fontId="0" fillId="3"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0" borderId="1" applyAlignment="1" pivotButton="0" quotePrefix="0" xfId="0">
      <alignment horizontal="left" vertical="center"/>
    </xf>
    <xf numFmtId="164" fontId="0" fillId="0" borderId="1" applyAlignment="1" pivotButton="0" quotePrefix="0" xfId="0">
      <alignment horizontal="center" vertical="center" wrapText="1"/>
    </xf>
    <xf numFmtId="0" fontId="0" fillId="0" borderId="1" applyAlignment="1" pivotButton="0" quotePrefix="0" xfId="0">
      <alignment horizontal="center" vertical="center" wrapText="1"/>
    </xf>
    <xf numFmtId="0" fontId="4" fillId="5" borderId="1" pivotButton="0" quotePrefix="0" xfId="0"/>
    <xf numFmtId="0" fontId="0" fillId="6" borderId="1" pivotButton="0" quotePrefix="0" xfId="0"/>
    <xf numFmtId="164" fontId="0" fillId="6" borderId="1" pivotButton="0" quotePrefix="0" xfId="0"/>
    <xf numFmtId="0" fontId="1" fillId="0" borderId="0" pivotButton="0" quotePrefix="0" xfId="0"/>
    <xf numFmtId="0" fontId="5" fillId="0" borderId="1" pivotButton="0" quotePrefix="0" xfId="0"/>
    <xf numFmtId="166" fontId="0" fillId="3" borderId="1" pivotButton="0" quotePrefix="0" xfId="0"/>
    <xf numFmtId="165" fontId="0" fillId="3" borderId="1" pivotButton="0" quotePrefix="0" xfId="0"/>
    <xf numFmtId="0" fontId="0" fillId="3" borderId="1" pivotButton="0" quotePrefix="0" xfId="0"/>
    <xf numFmtId="166" fontId="0" fillId="6" borderId="1" pivotButton="0" quotePrefix="0" xfId="0"/>
    <xf numFmtId="167" fontId="0" fillId="4" borderId="1" applyAlignment="1" pivotButton="0" quotePrefix="0" xfId="0">
      <alignment horizontal="center" vertical="center" wrapText="1"/>
    </xf>
    <xf numFmtId="167" fontId="0" fillId="0" borderId="1" applyAlignment="1" pivotButton="0" quotePrefix="0" xfId="0">
      <alignment horizontal="center" vertical="center" wrapText="1"/>
    </xf>
    <xf numFmtId="1" fontId="0" fillId="4" borderId="1" applyAlignment="1" pivotButton="0" quotePrefix="0" xfId="0">
      <alignment horizontal="center" vertical="center" wrapText="1"/>
    </xf>
    <xf numFmtId="1" fontId="0" fillId="0" borderId="1" applyAlignment="1" pivotButton="0" quotePrefix="0" xfId="0">
      <alignment horizontal="center" vertical="center" wrapText="1"/>
    </xf>
    <xf numFmtId="165" fontId="0" fillId="0" borderId="1" applyAlignment="1" pivotButton="0" quotePrefix="0" xfId="0">
      <alignment horizontal="center" vertical="center" wrapText="1"/>
    </xf>
    <xf numFmtId="0" fontId="4" fillId="0" borderId="0" pivotButton="0" quotePrefix="0" xfId="0"/>
    <xf numFmtId="0" fontId="0" fillId="0" borderId="1" pivotButton="0" quotePrefix="0" xfId="0"/>
    <xf numFmtId="0" fontId="6" fillId="4" borderId="1" applyAlignment="1" pivotButton="0" quotePrefix="0" xfId="0">
      <alignment vertical="top" wrapText="1"/>
    </xf>
    <xf numFmtId="0" fontId="0" fillId="4" borderId="1" applyAlignment="1" pivotButton="0" quotePrefix="0" xfId="0">
      <alignment vertical="top" wrapText="1"/>
    </xf>
    <xf numFmtId="0" fontId="6" fillId="0" borderId="1" applyAlignment="1" pivotButton="0" quotePrefix="0" xfId="0">
      <alignment vertical="top" wrapText="1"/>
    </xf>
    <xf numFmtId="0" fontId="0" fillId="0" borderId="1" applyAlignment="1" pivotButton="0" quotePrefix="0" xfId="0">
      <alignment vertical="top" wrapText="1"/>
    </xf>
  </cellXfs>
  <cellStyles count="1">
    <cellStyle name="Normal" xfId="0" builtinId="0" hidden="0"/>
  </cellStyles>
  <dxfs count="4">
    <dxf>
      <font>
        <b val="1"/>
        <color rgb="0022C55E"/>
      </font>
      <fill>
        <patternFill patternType="solid">
          <fgColor rgb="00DCFCE7"/>
        </patternFill>
      </fill>
    </dxf>
    <dxf>
      <font>
        <b val="1"/>
        <color rgb="00DC2626"/>
      </font>
      <fill>
        <patternFill patternType="solid">
          <fgColor rgb="00FEE2E2"/>
        </patternFill>
      </fill>
    </dxf>
    <dxf>
      <font>
        <b val="1"/>
        <color rgb="00DC2626"/>
      </font>
    </dxf>
    <dxf>
      <font>
        <b val="1"/>
        <color rgb="0022C55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Évolution du capital restant dû</a:t>
            </a:r>
          </a:p>
        </rich>
      </tx>
    </title>
    <plotArea>
      <lineChart>
        <grouping val="standard"/>
        <ser>
          <idx val="0"/>
          <order val="0"/>
          <tx>
            <strRef>
              <f>'Amortissement'!F9</f>
            </strRef>
          </tx>
          <spPr>
            <a:ln xmlns:a="http://schemas.openxmlformats.org/drawingml/2006/main" w="25000">
              <a:solidFill>
                <a:srgbClr val="0F766E"/>
              </a:solidFill>
              <a:prstDash val="solid"/>
            </a:ln>
          </spPr>
          <marker>
            <symbol val="none"/>
            <spPr>
              <a:ln xmlns:a="http://schemas.openxmlformats.org/drawingml/2006/main">
                <a:prstDash val="solid"/>
              </a:ln>
            </spPr>
          </marker>
          <cat>
            <numRef>
              <f>'Amortissement'!$A$10:$A$19</f>
            </numRef>
          </cat>
          <val>
            <numRef>
              <f>'Amortissement'!$F$10:$F$19</f>
            </numRef>
          </val>
        </ser>
        <axId val="10"/>
        <axId val="100"/>
      </lineChart>
      <catAx>
        <axId val="10"/>
        <scaling>
          <orientation val="minMax"/>
        </scaling>
        <axPos val="l"/>
        <title>
          <tx>
            <rich>
              <a:bodyPr xmlns:a="http://schemas.openxmlformats.org/drawingml/2006/main"/>
              <a:p xmlns:a="http://schemas.openxmlformats.org/drawingml/2006/main">
                <a:pPr>
                  <a:defRPr/>
                </a:pPr>
                <a:r>
                  <a:t>Année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Capital restant dû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Capacité totale vs Prix du bien</a:t>
            </a:r>
          </a:p>
        </rich>
      </tx>
    </title>
    <plotArea>
      <barChart>
        <barDir val="col"/>
        <grouping val="clustered"/>
        <ser>
          <idx val="0"/>
          <order val="0"/>
          <tx>
            <strRef>
              <f>'Simulation'!K3</f>
            </strRef>
          </tx>
          <spPr>
            <a:solidFill xmlns:a="http://schemas.openxmlformats.org/drawingml/2006/main">
              <a:srgbClr val="0F766E"/>
            </a:solidFill>
            <a:ln xmlns:a="http://schemas.openxmlformats.org/drawingml/2006/main">
              <a:prstDash val="solid"/>
            </a:ln>
          </spPr>
          <cat>
            <numRef>
              <f>'Simulation'!$A$4:$A$12</f>
            </numRef>
          </cat>
          <val>
            <numRef>
              <f>'Simulation'!$K$4:$K$12</f>
            </numRef>
          </val>
        </ser>
        <ser>
          <idx val="1"/>
          <order val="1"/>
          <tx>
            <strRef>
              <f>'Simulation'!L3</f>
            </strRef>
          </tx>
          <spPr>
            <a:solidFill xmlns:a="http://schemas.openxmlformats.org/drawingml/2006/main">
              <a:srgbClr val="DC2626"/>
            </a:solidFill>
            <a:ln xmlns:a="http://schemas.openxmlformats.org/drawingml/2006/main">
              <a:prstDash val="solid"/>
            </a:ln>
          </spPr>
          <cat>
            <numRef>
              <f>'Simulation'!$A$4:$A$12</f>
            </numRef>
          </cat>
          <val>
            <numRef>
              <f>'Simulation'!$L$4:$L$12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Emprunteur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Faisabilité des dossiers</a:t>
            </a:r>
          </a:p>
        </rich>
      </tx>
    </title>
    <plotArea>
      <pieChart>
        <varyColors val="1"/>
        <ser>
          <idx val="0"/>
          <order val="0"/>
          <spPr>
            <a:solidFill xmlns:a="http://schemas.openxmlformats.org/drawingml/2006/main">
              <a:srgbClr val="22C55E"/>
            </a:solidFill>
            <a:ln xmlns:a="http://schemas.openxmlformats.org/drawingml/2006/main">
              <a:prstDash val="solid"/>
            </a:ln>
          </spPr>
          <cat>
            <numRef>
              <f>'Tableau de bord'!$A$36:$A$37</f>
            </numRef>
          </cat>
          <val>
            <numRef>
              <f>'Tableau de bord'!$B$36:$B$37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chart" Target="/xl/charts/chart2.xml" Id="rId1"/><Relationship Type="http://schemas.openxmlformats.org/officeDocument/2006/relationships/chart" Target="/xl/charts/chart3.xml" Id="rId2"/></Relationships>
</file>

<file path=xl/drawings/drawing1.xml><?xml version="1.0" encoding="utf-8"?>
<wsDr xmlns="http://schemas.openxmlformats.org/drawingml/2006/spreadsheetDrawing">
  <oneCellAnchor>
    <from>
      <col>0</col>
      <colOff>0</colOff>
      <row>21</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0</col>
      <colOff>0</colOff>
      <row>12</row>
      <rowOff>0</rowOff>
    </from>
    <ext cx="7920000" cy="39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35</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N14"/>
  <sheetViews>
    <sheetView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18" customWidth="1" min="1" max="1"/>
    <col width="34" customWidth="1" min="2" max="2"/>
    <col width="13" customWidth="1" min="3" max="3"/>
    <col width="15" customWidth="1" min="4" max="4"/>
    <col width="13" customWidth="1" min="5" max="5"/>
    <col width="15" customWidth="1" min="6" max="6"/>
    <col width="12" customWidth="1" min="7" max="7"/>
    <col width="12" customWidth="1" min="8" max="8"/>
    <col width="13" customWidth="1" min="9" max="9"/>
    <col width="16" customWidth="1" min="10" max="10"/>
    <col width="17" customWidth="1" min="11" max="11"/>
    <col width="14" customWidth="1" min="12" max="12"/>
    <col width="14" customWidth="1" min="13" max="13"/>
    <col width="14" customWidth="1" min="14" max="14"/>
  </cols>
  <sheetData>
    <row r="1" ht="26" customHeight="1">
      <c r="A1" s="1" t="inlineStr">
        <is>
          <t>SIMULATION DE CAPACITÉ D'EMPRUNT IMMOBILIER</t>
        </is>
      </c>
    </row>
    <row r="2">
      <c r="A2" s="2" t="inlineStr">
        <is>
          <t>Simulation à titre indicatif - hypothèse de taux d'endettement maximal réglementaire de 35% (HCSF)</t>
        </is>
      </c>
    </row>
    <row r="3" ht="42" customHeight="1">
      <c r="A3" s="3" t="inlineStr">
        <is>
          <t>Nom emprunteur</t>
        </is>
      </c>
      <c r="B3" s="3" t="inlineStr">
        <is>
          <t>Adresse du bien visé</t>
        </is>
      </c>
      <c r="C3" s="3" t="inlineStr">
        <is>
          <t>Revenus nets
mensuels (€)</t>
        </is>
      </c>
      <c r="D3" s="3" t="inlineStr">
        <is>
          <t>Charges mensuelles
autres crédits (€)</t>
        </is>
      </c>
      <c r="E3" s="3" t="inlineStr">
        <is>
          <t>Taux d'endettement
max (%)</t>
        </is>
      </c>
      <c r="F3" s="3" t="inlineStr">
        <is>
          <t>Capacité de
remboursement
mensuelle (€)</t>
        </is>
      </c>
      <c r="G3" s="3" t="inlineStr">
        <is>
          <t>Taux d'intérêt
annuel (%)</t>
        </is>
      </c>
      <c r="H3" s="3" t="inlineStr">
        <is>
          <t>Durée du prêt
(années)</t>
        </is>
      </c>
      <c r="I3" s="3" t="inlineStr">
        <is>
          <t>Apport
personnel (€)</t>
        </is>
      </c>
      <c r="J3" s="3" t="inlineStr">
        <is>
          <t>Capacité d'emprunt
bancaire (€)</t>
        </is>
      </c>
      <c r="K3" s="3" t="inlineStr">
        <is>
          <t>Capacité totale
(emprunt + apport) (€)</t>
        </is>
      </c>
      <c r="L3" s="3" t="inlineStr">
        <is>
          <t>Prix du bien
visé (€)</t>
        </is>
      </c>
      <c r="M3" s="3" t="inlineStr">
        <is>
          <t>Écart
(capacité - prix) (€)</t>
        </is>
      </c>
      <c r="N3" s="3" t="inlineStr">
        <is>
          <t>Faisabilité</t>
        </is>
      </c>
    </row>
    <row r="4">
      <c r="A4" s="4" t="inlineStr">
        <is>
          <t>Camille Durand</t>
        </is>
      </c>
      <c r="B4" s="4" t="inlineStr">
        <is>
          <t>12 rue de la République 69002 Lyon</t>
        </is>
      </c>
      <c r="C4" s="5" t="n">
        <v>2800</v>
      </c>
      <c r="D4" s="5" t="n">
        <v>150</v>
      </c>
      <c r="E4" s="6" t="n">
        <v>35</v>
      </c>
      <c r="F4" s="7">
        <f>ROUND(C4*E4/100-D4,2)</f>
        <v/>
      </c>
      <c r="G4" s="6" t="n">
        <v>3.5</v>
      </c>
      <c r="H4" s="8" t="n">
        <v>20</v>
      </c>
      <c r="I4" s="5" t="n">
        <v>15000</v>
      </c>
      <c r="J4" s="7">
        <f>IFERROR(F4*(1-(1+G4/12/100)^-(H4*12))/(G4/12/100),0)</f>
        <v/>
      </c>
      <c r="K4" s="7">
        <f>J4+I4</f>
        <v/>
      </c>
      <c r="L4" s="7" t="n">
        <v>220000</v>
      </c>
      <c r="M4" s="7">
        <f>K4-L4</f>
        <v/>
      </c>
      <c r="N4" s="9">
        <f>IF(M4&gt;=0,"Faisable","Non faisable")</f>
        <v/>
      </c>
    </row>
    <row r="5">
      <c r="A5" s="10" t="inlineStr">
        <is>
          <t>Julien Moreau</t>
        </is>
      </c>
      <c r="B5" s="10" t="inlineStr">
        <is>
          <t>8 avenue Victor Hugo 75116 Paris</t>
        </is>
      </c>
      <c r="C5" s="5" t="n">
        <v>4200</v>
      </c>
      <c r="D5" s="5" t="n">
        <v>300</v>
      </c>
      <c r="E5" s="6" t="n">
        <v>33</v>
      </c>
      <c r="F5" s="11">
        <f>ROUND(C5*E5/100-D5,2)</f>
        <v/>
      </c>
      <c r="G5" s="6" t="n">
        <v>3.6</v>
      </c>
      <c r="H5" s="8" t="n">
        <v>25</v>
      </c>
      <c r="I5" s="5" t="n">
        <v>30000</v>
      </c>
      <c r="J5" s="11">
        <f>IFERROR(F5*(1-(1+G5/12/100)^-(H5*12))/(G5/12/100),0)</f>
        <v/>
      </c>
      <c r="K5" s="11">
        <f>J5+I5</f>
        <v/>
      </c>
      <c r="L5" s="11" t="n">
        <v>450000</v>
      </c>
      <c r="M5" s="11">
        <f>K5-L5</f>
        <v/>
      </c>
      <c r="N5" s="12">
        <f>IF(M5&gt;=0,"Faisable","Non faisable")</f>
        <v/>
      </c>
    </row>
    <row r="6">
      <c r="A6" s="4" t="inlineStr">
        <is>
          <t>Sophie Lefèvre</t>
        </is>
      </c>
      <c r="B6" s="4" t="inlineStr">
        <is>
          <t>24 cours Gambetta 33000 Bordeaux</t>
        </is>
      </c>
      <c r="C6" s="5" t="n">
        <v>3100</v>
      </c>
      <c r="D6" s="5" t="n">
        <v>100</v>
      </c>
      <c r="E6" s="6" t="n">
        <v>35</v>
      </c>
      <c r="F6" s="7">
        <f>ROUND(C6*E6/100-D6,2)</f>
        <v/>
      </c>
      <c r="G6" s="6" t="n">
        <v>3.4</v>
      </c>
      <c r="H6" s="8" t="n">
        <v>20</v>
      </c>
      <c r="I6" s="5" t="n">
        <v>20000</v>
      </c>
      <c r="J6" s="7">
        <f>IFERROR(F6*(1-(1+G6/12/100)^-(H6*12))/(G6/12/100),0)</f>
        <v/>
      </c>
      <c r="K6" s="7">
        <f>J6+I6</f>
        <v/>
      </c>
      <c r="L6" s="7" t="n">
        <v>280000</v>
      </c>
      <c r="M6" s="7">
        <f>K6-L6</f>
        <v/>
      </c>
      <c r="N6" s="9">
        <f>IF(M6&gt;=0,"Faisable","Non faisable")</f>
        <v/>
      </c>
    </row>
    <row r="7">
      <c r="A7" s="10" t="inlineStr">
        <is>
          <t>Thomas Bernard</t>
        </is>
      </c>
      <c r="B7" s="10" t="inlineStr">
        <is>
          <t>5 rue des Lilas 44000 Nantes</t>
        </is>
      </c>
      <c r="C7" s="5" t="n">
        <v>2500</v>
      </c>
      <c r="D7" s="5" t="n">
        <v>200</v>
      </c>
      <c r="E7" s="6" t="n">
        <v>33</v>
      </c>
      <c r="F7" s="11">
        <f>ROUND(C7*E7/100-D7,2)</f>
        <v/>
      </c>
      <c r="G7" s="6" t="n">
        <v>3.7</v>
      </c>
      <c r="H7" s="8" t="n">
        <v>15</v>
      </c>
      <c r="I7" s="5" t="n">
        <v>10000</v>
      </c>
      <c r="J7" s="11">
        <f>IFERROR(F7*(1-(1+G7/12/100)^-(H7*12))/(G7/12/100),0)</f>
        <v/>
      </c>
      <c r="K7" s="11">
        <f>J7+I7</f>
        <v/>
      </c>
      <c r="L7" s="11" t="n">
        <v>180000</v>
      </c>
      <c r="M7" s="11">
        <f>K7-L7</f>
        <v/>
      </c>
      <c r="N7" s="12">
        <f>IF(M7&gt;=0,"Faisable","Non faisable")</f>
        <v/>
      </c>
    </row>
    <row r="8">
      <c r="A8" s="4" t="inlineStr">
        <is>
          <t>Léa Martin</t>
        </is>
      </c>
      <c r="B8" s="4" t="inlineStr">
        <is>
          <t>15 rue Nationale 59000 Lille</t>
        </is>
      </c>
      <c r="C8" s="5" t="n">
        <v>3600</v>
      </c>
      <c r="D8" s="5" t="n">
        <v>250</v>
      </c>
      <c r="E8" s="6" t="n">
        <v>35</v>
      </c>
      <c r="F8" s="7">
        <f>ROUND(C8*E8/100-D8,2)</f>
        <v/>
      </c>
      <c r="G8" s="6" t="n">
        <v>3.5</v>
      </c>
      <c r="H8" s="8" t="n">
        <v>22</v>
      </c>
      <c r="I8" s="5" t="n">
        <v>25000</v>
      </c>
      <c r="J8" s="7">
        <f>IFERROR(F8*(1-(1+G8/12/100)^-(H8*12))/(G8/12/100),0)</f>
        <v/>
      </c>
      <c r="K8" s="7">
        <f>J8+I8</f>
        <v/>
      </c>
      <c r="L8" s="7" t="n">
        <v>320000</v>
      </c>
      <c r="M8" s="7">
        <f>K8-L8</f>
        <v/>
      </c>
      <c r="N8" s="9">
        <f>IF(M8&gt;=0,"Faisable","Non faisable")</f>
        <v/>
      </c>
    </row>
    <row r="9">
      <c r="A9" s="10" t="inlineStr">
        <is>
          <t>Nicolas Petit</t>
        </is>
      </c>
      <c r="B9" s="10" t="inlineStr">
        <is>
          <t>9 boulevard Gambetta 34000 Montpellier</t>
        </is>
      </c>
      <c r="C9" s="5" t="n">
        <v>2900</v>
      </c>
      <c r="D9" s="5" t="n">
        <v>180</v>
      </c>
      <c r="E9" s="6" t="n">
        <v>34</v>
      </c>
      <c r="F9" s="11">
        <f>ROUND(C9*E9/100-D9,2)</f>
        <v/>
      </c>
      <c r="G9" s="6" t="n">
        <v>3.6</v>
      </c>
      <c r="H9" s="8" t="n">
        <v>20</v>
      </c>
      <c r="I9" s="5" t="n">
        <v>18000</v>
      </c>
      <c r="J9" s="11">
        <f>IFERROR(F9*(1-(1+G9/12/100)^-(H9*12))/(G9/12/100),0)</f>
        <v/>
      </c>
      <c r="K9" s="11">
        <f>J9+I9</f>
        <v/>
      </c>
      <c r="L9" s="11" t="n">
        <v>240000</v>
      </c>
      <c r="M9" s="11">
        <f>K9-L9</f>
        <v/>
      </c>
      <c r="N9" s="12">
        <f>IF(M9&gt;=0,"Faisable","Non faisable")</f>
        <v/>
      </c>
    </row>
    <row r="10">
      <c r="A10" s="4" t="inlineStr">
        <is>
          <t>Émilie Rousseau</t>
        </is>
      </c>
      <c r="B10" s="4" t="inlineStr">
        <is>
          <t>3 rue Sainte-Catherine 33000 Bordeaux</t>
        </is>
      </c>
      <c r="C10" s="5" t="n">
        <v>5200</v>
      </c>
      <c r="D10" s="5" t="n">
        <v>400</v>
      </c>
      <c r="E10" s="6" t="n">
        <v>33</v>
      </c>
      <c r="F10" s="7">
        <f>ROUND(C10*E10/100-D10,2)</f>
        <v/>
      </c>
      <c r="G10" s="6" t="n">
        <v>3.5</v>
      </c>
      <c r="H10" s="8" t="n">
        <v>25</v>
      </c>
      <c r="I10" s="5" t="n">
        <v>40000</v>
      </c>
      <c r="J10" s="7">
        <f>IFERROR(F10*(1-(1+G10/12/100)^-(H10*12))/(G10/12/100),0)</f>
        <v/>
      </c>
      <c r="K10" s="7">
        <f>J10+I10</f>
        <v/>
      </c>
      <c r="L10" s="7" t="n">
        <v>520000</v>
      </c>
      <c r="M10" s="7">
        <f>K10-L10</f>
        <v/>
      </c>
      <c r="N10" s="9">
        <f>IF(M10&gt;=0,"Faisable","Non faisable")</f>
        <v/>
      </c>
    </row>
    <row r="11">
      <c r="A11" s="10" t="inlineStr">
        <is>
          <t>Antoine Garcia</t>
        </is>
      </c>
      <c r="B11" s="10" t="inlineStr">
        <is>
          <t>20 rue de la Paix 75002 Paris</t>
        </is>
      </c>
      <c r="C11" s="5" t="n">
        <v>3800</v>
      </c>
      <c r="D11" s="5" t="n">
        <v>220</v>
      </c>
      <c r="E11" s="6" t="n">
        <v>35</v>
      </c>
      <c r="F11" s="11">
        <f>ROUND(C11*E11/100-D11,2)</f>
        <v/>
      </c>
      <c r="G11" s="6" t="n">
        <v>3.4</v>
      </c>
      <c r="H11" s="8" t="n">
        <v>20</v>
      </c>
      <c r="I11" s="5" t="n">
        <v>22000</v>
      </c>
      <c r="J11" s="11">
        <f>IFERROR(F11*(1-(1+G11/12/100)^-(H11*12))/(G11/12/100),0)</f>
        <v/>
      </c>
      <c r="K11" s="11">
        <f>J11+I11</f>
        <v/>
      </c>
      <c r="L11" s="11" t="n">
        <v>340000</v>
      </c>
      <c r="M11" s="11">
        <f>K11-L11</f>
        <v/>
      </c>
      <c r="N11" s="12">
        <f>IF(M11&gt;=0,"Faisable","Non faisable")</f>
        <v/>
      </c>
    </row>
    <row r="12">
      <c r="A12" s="4" t="inlineStr">
        <is>
          <t>Marie Dubois</t>
        </is>
      </c>
      <c r="B12" s="4" t="inlineStr">
        <is>
          <t>18 rue Victor Hugo 69003 Lyon</t>
        </is>
      </c>
      <c r="C12" s="5" t="n">
        <v>3300</v>
      </c>
      <c r="D12" s="5" t="n">
        <v>130</v>
      </c>
      <c r="E12" s="6" t="n">
        <v>35</v>
      </c>
      <c r="F12" s="7">
        <f>ROUND(C12*E12/100-D12,2)</f>
        <v/>
      </c>
      <c r="G12" s="6" t="n">
        <v>3.5</v>
      </c>
      <c r="H12" s="8" t="n">
        <v>20</v>
      </c>
      <c r="I12" s="5" t="n">
        <v>20000</v>
      </c>
      <c r="J12" s="7">
        <f>IFERROR(F12*(1-(1+G12/12/100)^-(H12*12))/(G12/12/100),0)</f>
        <v/>
      </c>
      <c r="K12" s="7">
        <f>J12+I12</f>
        <v/>
      </c>
      <c r="L12" s="7" t="n">
        <v>260000</v>
      </c>
      <c r="M12" s="7">
        <f>K12-L12</f>
        <v/>
      </c>
      <c r="N12" s="9">
        <f>IF(M12&gt;=0,"Faisable","Non faisable")</f>
        <v/>
      </c>
    </row>
    <row r="13"/>
    <row r="14">
      <c r="A14" s="13" t="inlineStr">
        <is>
          <t>MOYENNES / TOTAUX</t>
        </is>
      </c>
      <c r="B14" s="14" t="n"/>
      <c r="C14" s="15">
        <f>ROUND(AVERAGE(C4:C12),0)</f>
        <v/>
      </c>
      <c r="D14" s="14" t="n"/>
      <c r="E14" s="14" t="n"/>
      <c r="F14" s="15">
        <f>ROUND(AVERAGE(F4:F12),0)</f>
        <v/>
      </c>
      <c r="G14" s="14" t="n"/>
      <c r="H14" s="14" t="n"/>
      <c r="I14" s="14" t="n"/>
      <c r="J14" s="15">
        <f>ROUND(AVERAGE(J4:J12),0)</f>
        <v/>
      </c>
      <c r="K14" s="15">
        <f>ROUND(SUM(K4:K12),0)</f>
        <v/>
      </c>
      <c r="L14" s="15">
        <f>ROUND(SUM(L4:L12),0)</f>
        <v/>
      </c>
      <c r="M14" s="14" t="n"/>
      <c r="N14" s="14">
        <f>COUNTIF(N4:N12,"Faisable")&amp;" / "&amp;COUNTA(N4:N12)&amp;" faisables"</f>
        <v/>
      </c>
    </row>
  </sheetData>
  <mergeCells count="2">
    <mergeCell ref="A1:N1"/>
    <mergeCell ref="A2:N2"/>
  </mergeCells>
  <conditionalFormatting sqref="N4:N12">
    <cfRule type="expression" priority="1" dxfId="0" stopIfTrue="1">
      <formula>N4="Faisable"</formula>
    </cfRule>
    <cfRule type="expression" priority="2" dxfId="1" stopIfTrue="1">
      <formula>N4="Non faisable"</formula>
    </cfRule>
  </conditionalFormatting>
  <conditionalFormatting sqref="M4:M12">
    <cfRule type="expression" priority="3" dxfId="2">
      <formula>M4&lt;0</formula>
    </cfRule>
    <cfRule type="expression" priority="4" dxfId="3">
      <formula>M4&gt;=0</formula>
    </cfRule>
  </conditionalFormatting>
  <dataValidations count="1">
    <dataValidation sqref="E4:E12" showErrorMessage="1" showInputMessage="1" allowBlank="1" errorTitle="Taux invalide" error="Le taux d'endettement doit être compris entre 20% et 40%." type="decimal" operator="between">
      <formula1>20</formula1>
      <formula2>40</formula2>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10" customWidth="1" min="1" max="1"/>
    <col width="20" customWidth="1" min="2" max="2"/>
    <col width="16" customWidth="1" min="3" max="3"/>
    <col width="18" customWidth="1" min="4" max="4"/>
    <col width="18" customWidth="1" min="5" max="5"/>
    <col width="20" customWidth="1" min="6" max="6"/>
    <col width="15" customWidth="1" min="7" max="7"/>
  </cols>
  <sheetData>
    <row r="1" ht="24" customHeight="1">
      <c r="A1" s="16" t="inlineStr">
        <is>
          <t>TABLEAU D'AMORTISSEMENT - EXEMPLE DE PRÊT</t>
        </is>
      </c>
    </row>
    <row r="2"/>
    <row r="3">
      <c r="A3" s="17" t="inlineStr">
        <is>
          <t>Montant emprunté (€)</t>
        </is>
      </c>
      <c r="B3" s="18" t="n">
        <v>300000</v>
      </c>
    </row>
    <row r="4">
      <c r="A4" s="17" t="inlineStr">
        <is>
          <t>Taux d'intérêt annuel (%)</t>
        </is>
      </c>
      <c r="B4" s="19" t="n">
        <v>3.5</v>
      </c>
    </row>
    <row r="5">
      <c r="A5" s="17" t="inlineStr">
        <is>
          <t>Durée du prêt (années)</t>
        </is>
      </c>
      <c r="B5" s="20" t="n">
        <v>20</v>
      </c>
    </row>
    <row r="6">
      <c r="A6" s="17" t="inlineStr">
        <is>
          <t>Mensualité (€)</t>
        </is>
      </c>
      <c r="B6" s="21">
        <f>IFERROR(B3*(B4/12/100)/(1-(1+B4/12/100)^-(B5*12)),0)</f>
        <v/>
      </c>
    </row>
    <row r="7">
      <c r="A7" s="17" t="inlineStr">
        <is>
          <t>Coût total du crédit (€)</t>
        </is>
      </c>
      <c r="B7" s="21">
        <f>ROUND(B6*B5*12-B3,2)</f>
        <v/>
      </c>
    </row>
    <row r="8"/>
    <row r="9" ht="40" customHeight="1">
      <c r="A9" s="3" t="inlineStr">
        <is>
          <t>Année</t>
        </is>
      </c>
      <c r="B9" s="3" t="inlineStr">
        <is>
          <t>Capital restant dû
début d'année (€)</t>
        </is>
      </c>
      <c r="C9" s="3" t="inlineStr">
        <is>
          <t>Mensualité
annuelle (€)</t>
        </is>
      </c>
      <c r="D9" s="3" t="inlineStr">
        <is>
          <t>Intérêts payés
dans l'année (€)</t>
        </is>
      </c>
      <c r="E9" s="3" t="inlineStr">
        <is>
          <t>Capital amorti
dans l'année (€)</t>
        </is>
      </c>
      <c r="F9" s="3" t="inlineStr">
        <is>
          <t>Capital restant dû
fin d'année (€)</t>
        </is>
      </c>
      <c r="G9" s="3" t="inlineStr">
        <is>
          <t>% du capital
remboursé</t>
        </is>
      </c>
    </row>
    <row r="10">
      <c r="A10" s="9" t="n">
        <v>1</v>
      </c>
      <c r="B10" s="7">
        <f>$B$3</f>
        <v/>
      </c>
      <c r="C10" s="7">
        <f>$B$6*12</f>
        <v/>
      </c>
      <c r="D10" s="7">
        <f>ROUND(B10*$B$4/100,2)</f>
        <v/>
      </c>
      <c r="E10" s="7">
        <f>ROUND(C10-D10,2)</f>
        <v/>
      </c>
      <c r="F10" s="7">
        <f>ROUND(MAX(B10-E10,0),2)</f>
        <v/>
      </c>
      <c r="G10" s="22">
        <f>IFERROR(($B$3-F10)/$B$3,0)</f>
        <v/>
      </c>
    </row>
    <row r="11">
      <c r="A11" s="12" t="n">
        <v>2</v>
      </c>
      <c r="B11" s="11">
        <f>F10</f>
        <v/>
      </c>
      <c r="C11" s="11">
        <f>$B$6*12</f>
        <v/>
      </c>
      <c r="D11" s="11">
        <f>ROUND(B11*$B$4/100,2)</f>
        <v/>
      </c>
      <c r="E11" s="11">
        <f>ROUND(C11-D11,2)</f>
        <v/>
      </c>
      <c r="F11" s="11">
        <f>ROUND(MAX(B11-E11,0),2)</f>
        <v/>
      </c>
      <c r="G11" s="23">
        <f>IFERROR(($B$3-F11)/$B$3,0)</f>
        <v/>
      </c>
    </row>
    <row r="12">
      <c r="A12" s="9" t="n">
        <v>3</v>
      </c>
      <c r="B12" s="7">
        <f>F11</f>
        <v/>
      </c>
      <c r="C12" s="7">
        <f>$B$6*12</f>
        <v/>
      </c>
      <c r="D12" s="7">
        <f>ROUND(B12*$B$4/100,2)</f>
        <v/>
      </c>
      <c r="E12" s="7">
        <f>ROUND(C12-D12,2)</f>
        <v/>
      </c>
      <c r="F12" s="7">
        <f>ROUND(MAX(B12-E12,0),2)</f>
        <v/>
      </c>
      <c r="G12" s="22">
        <f>IFERROR(($B$3-F12)/$B$3,0)</f>
        <v/>
      </c>
    </row>
    <row r="13">
      <c r="A13" s="12" t="n">
        <v>4</v>
      </c>
      <c r="B13" s="11">
        <f>F12</f>
        <v/>
      </c>
      <c r="C13" s="11">
        <f>$B$6*12</f>
        <v/>
      </c>
      <c r="D13" s="11">
        <f>ROUND(B13*$B$4/100,2)</f>
        <v/>
      </c>
      <c r="E13" s="11">
        <f>ROUND(C13-D13,2)</f>
        <v/>
      </c>
      <c r="F13" s="11">
        <f>ROUND(MAX(B13-E13,0),2)</f>
        <v/>
      </c>
      <c r="G13" s="23">
        <f>IFERROR(($B$3-F13)/$B$3,0)</f>
        <v/>
      </c>
    </row>
    <row r="14">
      <c r="A14" s="9" t="n">
        <v>5</v>
      </c>
      <c r="B14" s="7">
        <f>F13</f>
        <v/>
      </c>
      <c r="C14" s="7">
        <f>$B$6*12</f>
        <v/>
      </c>
      <c r="D14" s="7">
        <f>ROUND(B14*$B$4/100,2)</f>
        <v/>
      </c>
      <c r="E14" s="7">
        <f>ROUND(C14-D14,2)</f>
        <v/>
      </c>
      <c r="F14" s="7">
        <f>ROUND(MAX(B14-E14,0),2)</f>
        <v/>
      </c>
      <c r="G14" s="22">
        <f>IFERROR(($B$3-F14)/$B$3,0)</f>
        <v/>
      </c>
    </row>
    <row r="15">
      <c r="A15" s="12" t="n">
        <v>6</v>
      </c>
      <c r="B15" s="11">
        <f>F14</f>
        <v/>
      </c>
      <c r="C15" s="11">
        <f>$B$6*12</f>
        <v/>
      </c>
      <c r="D15" s="11">
        <f>ROUND(B15*$B$4/100,2)</f>
        <v/>
      </c>
      <c r="E15" s="11">
        <f>ROUND(C15-D15,2)</f>
        <v/>
      </c>
      <c r="F15" s="11">
        <f>ROUND(MAX(B15-E15,0),2)</f>
        <v/>
      </c>
      <c r="G15" s="23">
        <f>IFERROR(($B$3-F15)/$B$3,0)</f>
        <v/>
      </c>
    </row>
    <row r="16">
      <c r="A16" s="9" t="n">
        <v>7</v>
      </c>
      <c r="B16" s="7">
        <f>F15</f>
        <v/>
      </c>
      <c r="C16" s="7">
        <f>$B$6*12</f>
        <v/>
      </c>
      <c r="D16" s="7">
        <f>ROUND(B16*$B$4/100,2)</f>
        <v/>
      </c>
      <c r="E16" s="7">
        <f>ROUND(C16-D16,2)</f>
        <v/>
      </c>
      <c r="F16" s="7">
        <f>ROUND(MAX(B16-E16,0),2)</f>
        <v/>
      </c>
      <c r="G16" s="22">
        <f>IFERROR(($B$3-F16)/$B$3,0)</f>
        <v/>
      </c>
    </row>
    <row r="17">
      <c r="A17" s="12" t="n">
        <v>8</v>
      </c>
      <c r="B17" s="11">
        <f>F16</f>
        <v/>
      </c>
      <c r="C17" s="11">
        <f>$B$6*12</f>
        <v/>
      </c>
      <c r="D17" s="11">
        <f>ROUND(B17*$B$4/100,2)</f>
        <v/>
      </c>
      <c r="E17" s="11">
        <f>ROUND(C17-D17,2)</f>
        <v/>
      </c>
      <c r="F17" s="11">
        <f>ROUND(MAX(B17-E17,0),2)</f>
        <v/>
      </c>
      <c r="G17" s="23">
        <f>IFERROR(($B$3-F17)/$B$3,0)</f>
        <v/>
      </c>
    </row>
    <row r="18">
      <c r="A18" s="9" t="n">
        <v>9</v>
      </c>
      <c r="B18" s="7">
        <f>F17</f>
        <v/>
      </c>
      <c r="C18" s="7">
        <f>$B$6*12</f>
        <v/>
      </c>
      <c r="D18" s="7">
        <f>ROUND(B18*$B$4/100,2)</f>
        <v/>
      </c>
      <c r="E18" s="7">
        <f>ROUND(C18-D18,2)</f>
        <v/>
      </c>
      <c r="F18" s="7">
        <f>ROUND(MAX(B18-E18,0),2)</f>
        <v/>
      </c>
      <c r="G18" s="22">
        <f>IFERROR(($B$3-F18)/$B$3,0)</f>
        <v/>
      </c>
    </row>
    <row r="19">
      <c r="A19" s="12" t="n">
        <v>10</v>
      </c>
      <c r="B19" s="11">
        <f>F18</f>
        <v/>
      </c>
      <c r="C19" s="11">
        <f>$B$6*12</f>
        <v/>
      </c>
      <c r="D19" s="11">
        <f>ROUND(B19*$B$4/100,2)</f>
        <v/>
      </c>
      <c r="E19" s="11">
        <f>ROUND(C19-D19,2)</f>
        <v/>
      </c>
      <c r="F19" s="11">
        <f>ROUND(MAX(B19-E19,0),2)</f>
        <v/>
      </c>
      <c r="G19" s="23">
        <f>IFERROR(($B$3-F19)/$B$3,0)</f>
        <v/>
      </c>
    </row>
  </sheetData>
  <mergeCells count="1">
    <mergeCell ref="A1:G1"/>
  </mergeCells>
  <conditionalFormatting sqref="F10:F19">
    <cfRule type="expression" priority="1" dxfId="0">
      <formula>F10&lt;=0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36" customWidth="1" min="1" max="1"/>
    <col width="16" customWidth="1" min="2" max="2"/>
    <col width="14" customWidth="1" min="3" max="3"/>
    <col width="14" customWidth="1" min="4" max="4"/>
    <col width="14" customWidth="1" min="5" max="5"/>
    <col width="14" customWidth="1" min="6" max="6"/>
  </cols>
  <sheetData>
    <row r="1" ht="24" customHeight="1">
      <c r="A1" s="16" t="inlineStr">
        <is>
          <t>TABLEAU DE BORD - SIMULATIONS D'EMPRUNT</t>
        </is>
      </c>
    </row>
    <row r="2"/>
    <row r="3">
      <c r="A3" s="3" t="inlineStr">
        <is>
          <t>Indicateur</t>
        </is>
      </c>
      <c r="B3" s="3" t="inlineStr">
        <is>
          <t>Valeur</t>
        </is>
      </c>
    </row>
    <row r="4">
      <c r="A4" s="4" t="inlineStr">
        <is>
          <t>Nombre de dossiers simulés</t>
        </is>
      </c>
      <c r="B4" s="24">
        <f>COUNTA(Simulation!A4:A12)</f>
        <v/>
      </c>
    </row>
    <row r="5">
      <c r="A5" s="10" t="inlineStr">
        <is>
          <t>Dossiers faisables</t>
        </is>
      </c>
      <c r="B5" s="25">
        <f>COUNTIF(Simulation!N4:N12,"Faisable")</f>
        <v/>
      </c>
    </row>
    <row r="6">
      <c r="A6" s="4" t="inlineStr">
        <is>
          <t>Dossiers non faisables</t>
        </is>
      </c>
      <c r="B6" s="24">
        <f>COUNTIF(Simulation!N4:N12,"Non faisable")</f>
        <v/>
      </c>
    </row>
    <row r="7">
      <c r="A7" s="10" t="inlineStr">
        <is>
          <t>Capacité d'emprunt moyenne (€)</t>
        </is>
      </c>
      <c r="B7" s="11">
        <f>ROUND(AVERAGE(Simulation!J4:J12),0)</f>
        <v/>
      </c>
    </row>
    <row r="8">
      <c r="A8" s="4" t="inlineStr">
        <is>
          <t>Capacité de remboursement moyenne (€)</t>
        </is>
      </c>
      <c r="B8" s="7">
        <f>ROUND(AVERAGE(Simulation!F4:F12),0)</f>
        <v/>
      </c>
    </row>
    <row r="9">
      <c r="A9" s="10" t="inlineStr">
        <is>
          <t>Taux d'intérêt moyen (%)</t>
        </is>
      </c>
      <c r="B9" s="26">
        <f>ROUND(AVERAGE(Simulation!G4:G12),2)</f>
        <v/>
      </c>
    </row>
    <row r="10">
      <c r="A10" s="4" t="inlineStr">
        <is>
          <t>Écart moyen capacité / prix (€)</t>
        </is>
      </c>
      <c r="B10" s="7">
        <f>ROUND(AVERAGE(Simulation!M4:M12),0)</f>
        <v/>
      </c>
    </row>
    <row r="11"/>
    <row r="12">
      <c r="A12" s="27" t="inlineStr">
        <is>
          <t>Comparatif Capacité totale / Prix du bien par emprunteur</t>
        </is>
      </c>
    </row>
    <row r="13"/>
    <row r="14"/>
    <row r="15"/>
    <row r="16"/>
    <row r="17"/>
    <row r="18"/>
    <row r="19"/>
    <row r="20"/>
    <row r="21"/>
    <row r="22"/>
    <row r="23"/>
    <row r="24"/>
    <row r="25"/>
    <row r="26"/>
    <row r="27"/>
    <row r="28"/>
    <row r="29"/>
    <row r="30"/>
    <row r="31"/>
    <row r="32"/>
    <row r="33"/>
    <row r="34"/>
    <row r="35">
      <c r="A35" s="27" t="inlineStr">
        <is>
          <t>Répartition faisabilité des dossiers</t>
        </is>
      </c>
    </row>
    <row r="36">
      <c r="A36" s="28" t="inlineStr">
        <is>
          <t>Faisable</t>
        </is>
      </c>
      <c r="B36" s="28">
        <f>COUNTIF(Simulation!N4:N12,"Faisable")</f>
        <v/>
      </c>
    </row>
    <row r="37">
      <c r="A37" s="28" t="inlineStr">
        <is>
          <t>Non faisable</t>
        </is>
      </c>
      <c r="B37" s="28">
        <f>COUNTIF(Simulation!N4:N12,"Non faisable")</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8" customWidth="1" min="1" max="1"/>
    <col width="95" customWidth="1" min="2" max="2"/>
  </cols>
  <sheetData>
    <row r="1" ht="24" customHeight="1">
      <c r="A1" s="16" t="inlineStr">
        <is>
          <t>MODE D'EMPLOI</t>
        </is>
      </c>
    </row>
    <row r="2"/>
    <row r="3" ht="48" customHeight="1">
      <c r="A3" s="29" t="inlineStr">
        <is>
          <t>Objectif du classeur</t>
        </is>
      </c>
      <c r="B3" s="30" t="inlineStr">
        <is>
          <t>Ce classeur permet de simuler la capacité d'emprunt immobilier de plusieurs profils d'emprunteurs, en tenant compte des revenus, charges, taux d'endettement, taux d'intérêt et apport personnel.</t>
        </is>
      </c>
    </row>
    <row r="4" ht="48" customHeight="1">
      <c r="A4" s="31" t="inlineStr">
        <is>
          <t>Feuille Simulation</t>
        </is>
      </c>
      <c r="B4" s="32" t="inlineStr">
        <is>
          <t>Contient les données de chaque emprunteur (revenus, charges, taux d'endettement, taux d'intérêt, durée, apport) et calcule automatiquement la capacité de remboursement mensuelle, la capacité d'emprunt bancaire, la capacité totale et compare celle-ci au prix du bien visé.</t>
        </is>
      </c>
    </row>
    <row r="5" ht="48" customHeight="1">
      <c r="A5" s="29" t="inlineStr">
        <is>
          <t>Cellules jaunes</t>
        </is>
      </c>
      <c r="B5" s="30" t="inlineStr">
        <is>
          <t>Les cellules à fond jaune pâle (revenus, charges, taux, durée, apport, prix) sont modifiables. Toutes les autres cellules se recalculent automatiquement.</t>
        </is>
      </c>
    </row>
    <row r="6" ht="48" customHeight="1">
      <c r="A6" s="31" t="inlineStr">
        <is>
          <t>Colonne Faisabilité</t>
        </is>
      </c>
      <c r="B6" s="32" t="inlineStr">
        <is>
          <t>Indique 'Faisable' si la capacité totale (emprunt + apport) est supérieure ou égale au prix du bien visé, sinon 'Non faisable'. Une mise en forme conditionnelle colore la cellule en vert ou rouge.</t>
        </is>
      </c>
    </row>
    <row r="7" ht="48" customHeight="1">
      <c r="A7" s="29" t="inlineStr">
        <is>
          <t>Feuille Amortissement</t>
        </is>
      </c>
      <c r="B7" s="30" t="inlineStr">
        <is>
          <t>Propose un exemple détaillé de tableau d'amortissement annuel pour un prêt donné (montant, taux, durée modifiables en cellules jaunes). Un graphique illustre la baisse du capital restant dû.</t>
        </is>
      </c>
    </row>
    <row r="8" ht="48" customHeight="1">
      <c r="A8" s="31" t="inlineStr">
        <is>
          <t>Feuille Tableau de bord</t>
        </is>
      </c>
      <c r="B8" s="32" t="inlineStr">
        <is>
          <t>Synthétise les indicateurs clés (nombre de dossiers faisables, capacité moyenne d'emprunt, taux moyen...) et propose deux graphiques : comparaison capacité/prix par emprunteur et répartition de la faisabilité des dossiers.</t>
        </is>
      </c>
    </row>
    <row r="9" ht="48" customHeight="1">
      <c r="A9" s="29" t="inlineStr">
        <is>
          <t>Formule de capacité d'emprunt</t>
        </is>
      </c>
      <c r="B9" s="30" t="inlineStr">
        <is>
          <t>Capacité = Mensualité x (1 - (1 + taux mensuel)^-nombre de mois) / taux mensuel, où la mensualité correspond à la capacité de remboursement (revenus x taux d'endettement max - charges existantes).</t>
        </is>
      </c>
    </row>
    <row r="10" ht="48" customHeight="1">
      <c r="A10" s="31" t="inlineStr">
        <is>
          <t>Taux d'endettement</t>
        </is>
      </c>
      <c r="B10" s="32" t="inlineStr">
        <is>
          <t>Le taux d'endettement maximal réglementaire recommandé par le HCSF est généralement de 35% des revenus nets, assurance emprunteur incluse.</t>
        </is>
      </c>
    </row>
    <row r="11" ht="48" customHeight="1">
      <c r="A11" s="29" t="inlineStr">
        <is>
          <t>Avertissement</t>
        </is>
      </c>
      <c r="B11" s="30" t="inlineStr">
        <is>
          <t>Cette simulation est fournie à titre indicatif et ne remplace pas une étude de financement réalisée par un établissement bancaire ou un courtier en crédit immobilier.</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2026-07-21T13:39:19Z</dcterms:created>
  <dcterms:modified xmlns:dcterms="http://purl.org/dc/terms/" xmlns:xsi="http://www.w3.org/2001/XMLSchema-instance" xsi:type="dcterms:W3CDTF">2026-07-21T13:39:19Z</dcterms:modified>
</cp:coreProperties>
</file>