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issements" sheetId="1" state="visible" r:id="rId1"/>
    <sheet xmlns:r="http://schemas.openxmlformats.org/officeDocument/2006/relationships" name="Simulation annuelle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0" hidden="1">'Investissements'!$A$3:$V$103</definedName>
    <definedName name="_xlnm._FilterDatabase" localSheetId="1" hidden="1">'Simulation annuelle'!$A$3:$I$13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 ##0,00 €"/>
    <numFmt numFmtId="166" formatCode="0,00 &quot;m²&quot;"/>
    <numFmt numFmtId="167" formatCode="0 &quot;ans&quot;"/>
    <numFmt numFmtId="168" formatCode="0,00%"/>
    <numFmt numFmtId="169" formatCode="# ##0 &quot;€ / m²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374151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ECFEFF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49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 wrapText="1"/>
    </xf>
    <xf numFmtId="168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168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9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Réduction Pinel théorique par année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'Simulation annuelle'!D3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'Simulation annuelle'!$A$4:$A$13</f>
            </numRef>
          </cat>
          <val>
            <numRef>
              <f>'Simulation annuelle'!$D$4:$D$13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Année fiscale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durée d'engagement</a:t>
            </a:r>
          </a:p>
        </rich>
      </tx>
    </title>
    <plotArea>
      <pieChart>
        <varyColors val="1"/>
        <ser>
          <idx val="0"/>
          <order val="0"/>
          <tx>
            <strRef>
              <f>'Synthèse'!E4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'Synthèse'!$D$5:$D$7</f>
            </numRef>
          </cat>
          <val>
            <numRef>
              <f>'Synthèse'!$E$5:$E$7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Réduction restante cumulée jusqu'en 2035</a:t>
            </a:r>
          </a:p>
        </rich>
      </tx>
    </title>
    <plotArea>
      <lineChart>
        <grouping val="standard"/>
        <ser>
          <idx val="0"/>
          <order val="0"/>
          <tx>
            <strRef>
              <f>'Simulation annuelle'!F3</f>
            </strRef>
          </tx>
          <spPr>
            <a:ln xmlns:a="http://schemas.openxmlformats.org/drawingml/2006/main">
              <a:solidFill>
                <a:srgbClr val="22C55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'Simulation annuelle'!$A$4:$A$13</f>
            </numRef>
          </cat>
          <val>
            <numRef>
              <f>'Simulation annuelle'!$F$4:$F$13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Année fiscale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15</row>
      <rowOff>0</rowOff>
    </from>
    <ext cx="36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17</row>
      <rowOff>0</rowOff>
    </from>
    <ext cx="50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5" customWidth="1" min="3" max="3"/>
    <col width="17" customWidth="1" min="4" max="4"/>
    <col width="29" customWidth="1" min="5" max="5"/>
    <col width="16" customWidth="1" min="6" max="6"/>
    <col width="16" customWidth="1" min="7" max="7"/>
    <col width="16" customWidth="1" min="8" max="8"/>
    <col width="17" customWidth="1" min="9" max="9"/>
    <col width="16" customWidth="1" min="10" max="10"/>
    <col width="18" customWidth="1" min="11" max="11"/>
    <col width="17" customWidth="1" min="12" max="12"/>
    <col width="13" customWidth="1" min="13" max="13"/>
    <col width="17" customWidth="1" min="14" max="14"/>
    <col width="12" customWidth="1" min="15" max="15"/>
    <col width="20" customWidth="1" min="16" max="16"/>
    <col width="20" customWidth="1" min="17" max="17"/>
    <col width="18" customWidth="1" min="18" max="18"/>
    <col width="18" customWidth="1" min="19" max="19"/>
    <col width="21" customWidth="1" min="20" max="20"/>
    <col width="21" customWidth="1" min="21" max="21"/>
    <col width="22" customWidth="1" min="22" max="22"/>
  </cols>
  <sheetData>
    <row r="1" ht="26" customHeight="1">
      <c r="A1" s="1" t="inlineStr">
        <is>
          <t>Simulation de réduction Pinel par année</t>
        </is>
      </c>
    </row>
    <row r="2" ht="24" customHeight="1">
      <c r="A2" s="2" t="inlineStr">
        <is>
          <t>Suivi indicatif d'investissements existants : renseignez les cellules jaune pâle et vérifiez les paramètres applicables à votre dossier.</t>
        </is>
      </c>
    </row>
    <row r="3" ht="40" customHeight="1">
      <c r="A3" s="3" t="inlineStr">
        <is>
          <t>ID investissement</t>
        </is>
      </c>
      <c r="B3" s="3" t="inlineStr">
        <is>
          <t>Investisseur</t>
        </is>
      </c>
      <c r="C3" s="3" t="inlineStr">
        <is>
          <t>SCI / propriétaire</t>
        </is>
      </c>
      <c r="D3" s="3" t="inlineStr">
        <is>
          <t>SIRET</t>
        </is>
      </c>
      <c r="E3" s="3" t="inlineStr">
        <is>
          <t>Adresse du logement</t>
        </is>
      </c>
      <c r="F3" s="3" t="inlineStr">
        <is>
          <t>Ville</t>
        </is>
      </c>
      <c r="G3" s="3" t="inlineStr">
        <is>
          <t>Date d'acquisition</t>
        </is>
      </c>
      <c r="H3" s="3" t="inlineStr">
        <is>
          <t>Date d'achèvement</t>
        </is>
      </c>
      <c r="I3" s="3" t="inlineStr">
        <is>
          <t>Prix d'acquisition</t>
        </is>
      </c>
      <c r="J3" s="3" t="inlineStr">
        <is>
          <t>Frais de notaire</t>
        </is>
      </c>
      <c r="K3" s="3" t="inlineStr">
        <is>
          <t>Base éligible Pinel</t>
        </is>
      </c>
      <c r="L3" s="3" t="inlineStr">
        <is>
          <t>Surface habitable (m²)</t>
        </is>
      </c>
      <c r="M3" s="3" t="inlineStr">
        <is>
          <t>Zone Pinel</t>
        </is>
      </c>
      <c r="N3" s="3" t="inlineStr">
        <is>
          <t>Durée d'engagement</t>
        </is>
      </c>
      <c r="O3" s="3" t="inlineStr">
        <is>
          <t>Taux global</t>
        </is>
      </c>
      <c r="P3" s="3" t="inlineStr">
        <is>
          <t>Réduction totale théorique</t>
        </is>
      </c>
      <c r="Q3" s="3" t="inlineStr">
        <is>
          <t>Réduction annuelle standard</t>
        </is>
      </c>
      <c r="R3" s="3" t="inlineStr">
        <is>
          <t>Première année d'imputation</t>
        </is>
      </c>
      <c r="S3" s="3" t="inlineStr">
        <is>
          <t>Dernière année d'imputation</t>
        </is>
      </c>
      <c r="T3" s="3" t="inlineStr">
        <is>
          <t>Loyer mensuel hors charges</t>
        </is>
      </c>
      <c r="U3" s="3" t="inlineStr">
        <is>
          <t>Réduction mensuelle simulée</t>
        </is>
      </c>
      <c r="V3" s="3" t="inlineStr">
        <is>
          <t>Statut</t>
        </is>
      </c>
    </row>
    <row r="4">
      <c r="A4" s="4" t="inlineStr">
        <is>
          <t>PIN-2026-001</t>
        </is>
      </c>
      <c r="B4" s="5" t="inlineStr">
        <is>
          <t>Camille Durand</t>
        </is>
      </c>
      <c r="C4" s="5" t="inlineStr">
        <is>
          <t>SCI Durand Immobilier</t>
        </is>
      </c>
      <c r="D4" s="4" t="inlineStr">
        <is>
          <t>81234567800016</t>
        </is>
      </c>
      <c r="E4" s="5" t="inlineStr">
        <is>
          <t>8 avenue Victor Hugo</t>
        </is>
      </c>
      <c r="F4" s="5" t="inlineStr">
        <is>
          <t>Paris 16e</t>
        </is>
      </c>
      <c r="G4" s="6" t="n">
        <v>46040</v>
      </c>
      <c r="H4" s="6" t="n">
        <v>46280</v>
      </c>
      <c r="I4" s="7" t="n">
        <v>318000</v>
      </c>
      <c r="J4" s="7" t="n">
        <v>24400</v>
      </c>
      <c r="K4" s="8">
        <f>IF(OR($A4="",$I4="",$L4=""),"",MIN($I4,'Paramètres'!$D$2,$L4*'Paramètres'!$D$3))</f>
        <v/>
      </c>
      <c r="L4" s="9" t="n">
        <v>52</v>
      </c>
      <c r="M4" s="5" t="inlineStr">
        <is>
          <t>A bis</t>
        </is>
      </c>
      <c r="N4" s="10" t="n">
        <v>12</v>
      </c>
      <c r="O4" s="11">
        <f>IF($A4="","",IFERROR(VLOOKUP($N4,'Paramètres'!$A$2:$B$4,2,FALSE),0))</f>
        <v/>
      </c>
      <c r="P4" s="8">
        <f>IF(OR($A4="",$K4="",$O4=""),"",$K4*$O4)</f>
        <v/>
      </c>
      <c r="Q4" s="8">
        <f>IF(OR($A4="",$P4="",$N4=""),"",IFERROR($P4/$N4,0))</f>
        <v/>
      </c>
      <c r="R4" s="12" t="n"/>
      <c r="S4" s="13">
        <f>IF(OR($A4="",$R4="",$N4=""),"",$R4+$N4-1)</f>
        <v/>
      </c>
      <c r="T4" s="7" t="n"/>
      <c r="U4" s="8">
        <f>IF(OR($A4="",$Q4=""),"",IFERROR($Q4/12,0))</f>
        <v/>
      </c>
      <c r="V4" s="14">
        <f>IF($A4="","",IF($N4=12,"Engagement 12 ans",IF($N4=9,"Engagement 9 ans","Engagement 6 ans")))</f>
        <v/>
      </c>
    </row>
    <row r="5">
      <c r="A5" s="4" t="inlineStr">
        <is>
          <t>PIN-2026-002</t>
        </is>
      </c>
      <c r="B5" s="5" t="inlineStr">
        <is>
          <t>Julien Moreau</t>
        </is>
      </c>
      <c r="C5" s="5" t="inlineStr">
        <is>
          <t>SCI Moreau Patrimoine</t>
        </is>
      </c>
      <c r="D5" s="4" t="inlineStr">
        <is>
          <t>82345678900011</t>
        </is>
      </c>
      <c r="E5" s="5" t="inlineStr">
        <is>
          <t>12 rue de la République</t>
        </is>
      </c>
      <c r="F5" s="5" t="inlineStr">
        <is>
          <t>Lyon 2e</t>
        </is>
      </c>
      <c r="G5" s="6" t="n">
        <v>46063</v>
      </c>
      <c r="H5" s="6" t="n">
        <v>46315</v>
      </c>
      <c r="I5" s="7" t="n">
        <v>278000</v>
      </c>
      <c r="J5" s="7" t="n">
        <v>21300</v>
      </c>
      <c r="K5" s="15">
        <f>IF(OR($A5="",$I5="",$L5=""),"",MIN($I5,'Paramètres'!$D$2,$L5*'Paramètres'!$D$3))</f>
        <v/>
      </c>
      <c r="L5" s="9" t="n">
        <v>61</v>
      </c>
      <c r="M5" s="5" t="inlineStr">
        <is>
          <t>A</t>
        </is>
      </c>
      <c r="N5" s="10" t="n">
        <v>9</v>
      </c>
      <c r="O5" s="16">
        <f>IF($A5="","",IFERROR(VLOOKUP($N5,'Paramètres'!$A$2:$B$4,2,FALSE),0))</f>
        <v/>
      </c>
      <c r="P5" s="15">
        <f>IF(OR($A5="",$K5="",$O5=""),"",$K5*$O5)</f>
        <v/>
      </c>
      <c r="Q5" s="15">
        <f>IF(OR($A5="",$P5="",$N5=""),"",IFERROR($P5/$N5,0))</f>
        <v/>
      </c>
      <c r="R5" s="12" t="n"/>
      <c r="S5" s="17">
        <f>IF(OR($A5="",$R5="",$N5=""),"",$R5+$N5-1)</f>
        <v/>
      </c>
      <c r="T5" s="7" t="n"/>
      <c r="U5" s="15">
        <f>IF(OR($A5="",$Q5=""),"",IFERROR($Q5/12,0))</f>
        <v/>
      </c>
      <c r="V5" s="18">
        <f>IF($A5="","",IF($N5=12,"Engagement 12 ans",IF($N5=9,"Engagement 9 ans","Engagement 6 ans")))</f>
        <v/>
      </c>
    </row>
    <row r="6">
      <c r="A6" s="4" t="inlineStr">
        <is>
          <t>PIN-2026-003</t>
        </is>
      </c>
      <c r="B6" s="5" t="inlineStr">
        <is>
          <t>Sophie Lefèvre</t>
        </is>
      </c>
      <c r="C6" s="5" t="inlineStr">
        <is>
          <t>Sophie Lefèvre</t>
        </is>
      </c>
      <c r="D6" s="4" t="inlineStr"/>
      <c r="E6" s="5" t="inlineStr">
        <is>
          <t>24 cours Gambetta</t>
        </is>
      </c>
      <c r="F6" s="5" t="inlineStr">
        <is>
          <t>Bordeaux</t>
        </is>
      </c>
      <c r="G6" s="6" t="n">
        <v>46050</v>
      </c>
      <c r="H6" s="6" t="n">
        <v>46264</v>
      </c>
      <c r="I6" s="7" t="n">
        <v>245000</v>
      </c>
      <c r="J6" s="7" t="n">
        <v>18800</v>
      </c>
      <c r="K6" s="8">
        <f>IF(OR($A6="",$I6="",$L6=""),"",MIN($I6,'Paramètres'!$D$2,$L6*'Paramètres'!$D$3))</f>
        <v/>
      </c>
      <c r="L6" s="9" t="n">
        <v>55</v>
      </c>
      <c r="M6" s="5" t="inlineStr">
        <is>
          <t>B1</t>
        </is>
      </c>
      <c r="N6" s="10" t="n">
        <v>9</v>
      </c>
      <c r="O6" s="11">
        <f>IF($A6="","",IFERROR(VLOOKUP($N6,'Paramètres'!$A$2:$B$4,2,FALSE),0))</f>
        <v/>
      </c>
      <c r="P6" s="8">
        <f>IF(OR($A6="",$K6="",$O6=""),"",$K6*$O6)</f>
        <v/>
      </c>
      <c r="Q6" s="8">
        <f>IF(OR($A6="",$P6="",$N6=""),"",IFERROR($P6/$N6,0))</f>
        <v/>
      </c>
      <c r="R6" s="12" t="n"/>
      <c r="S6" s="13">
        <f>IF(OR($A6="",$R6="",$N6=""),"",$R6+$N6-1)</f>
        <v/>
      </c>
      <c r="T6" s="7" t="n"/>
      <c r="U6" s="8">
        <f>IF(OR($A6="",$Q6=""),"",IFERROR($Q6/12,0))</f>
        <v/>
      </c>
      <c r="V6" s="14">
        <f>IF($A6="","",IF($N6=12,"Engagement 12 ans",IF($N6=9,"Engagement 9 ans","Engagement 6 ans")))</f>
        <v/>
      </c>
    </row>
    <row r="7">
      <c r="A7" s="4" t="inlineStr">
        <is>
          <t>PIN-2026-004</t>
        </is>
      </c>
      <c r="B7" s="5" t="inlineStr">
        <is>
          <t>Thomas Bernard</t>
        </is>
      </c>
      <c r="C7" s="5" t="inlineStr">
        <is>
          <t>Thomas Bernard</t>
        </is>
      </c>
      <c r="D7" s="4" t="inlineStr"/>
      <c r="E7" s="5" t="inlineStr">
        <is>
          <t>5 rue des Lilas</t>
        </is>
      </c>
      <c r="F7" s="5" t="inlineStr">
        <is>
          <t>Nantes</t>
        </is>
      </c>
      <c r="G7" s="6" t="n">
        <v>46086</v>
      </c>
      <c r="H7" s="6" t="n">
        <v>46338</v>
      </c>
      <c r="I7" s="7" t="n">
        <v>214000</v>
      </c>
      <c r="J7" s="7" t="n">
        <v>16500</v>
      </c>
      <c r="K7" s="15">
        <f>IF(OR($A7="",$I7="",$L7=""),"",MIN($I7,'Paramètres'!$D$2,$L7*'Paramètres'!$D$3))</f>
        <v/>
      </c>
      <c r="L7" s="9" t="n">
        <v>48</v>
      </c>
      <c r="M7" s="5" t="inlineStr">
        <is>
          <t>B1</t>
        </is>
      </c>
      <c r="N7" s="10" t="n">
        <v>6</v>
      </c>
      <c r="O7" s="16">
        <f>IF($A7="","",IFERROR(VLOOKUP($N7,'Paramètres'!$A$2:$B$4,2,FALSE),0))</f>
        <v/>
      </c>
      <c r="P7" s="15">
        <f>IF(OR($A7="",$K7="",$O7=""),"",$K7*$O7)</f>
        <v/>
      </c>
      <c r="Q7" s="15">
        <f>IF(OR($A7="",$P7="",$N7=""),"",IFERROR($P7/$N7,0))</f>
        <v/>
      </c>
      <c r="R7" s="12" t="n"/>
      <c r="S7" s="17">
        <f>IF(OR($A7="",$R7="",$N7=""),"",$R7+$N7-1)</f>
        <v/>
      </c>
      <c r="T7" s="7" t="n"/>
      <c r="U7" s="15">
        <f>IF(OR($A7="",$Q7=""),"",IFERROR($Q7/12,0))</f>
        <v/>
      </c>
      <c r="V7" s="18">
        <f>IF($A7="","",IF($N7=12,"Engagement 12 ans",IF($N7=9,"Engagement 9 ans","Engagement 6 ans")))</f>
        <v/>
      </c>
    </row>
    <row r="8">
      <c r="A8" s="4" t="inlineStr">
        <is>
          <t>PIN-2026-005</t>
        </is>
      </c>
      <c r="B8" s="5" t="inlineStr">
        <is>
          <t>Léa Martin</t>
        </is>
      </c>
      <c r="C8" s="5" t="inlineStr">
        <is>
          <t>SCI Martin Investissement</t>
        </is>
      </c>
      <c r="D8" s="4" t="inlineStr">
        <is>
          <t>83456789000019</t>
        </is>
      </c>
      <c r="E8" s="5" t="inlineStr">
        <is>
          <t>17 rue d'Alsace-Lorraine</t>
        </is>
      </c>
      <c r="F8" s="5" t="inlineStr">
        <is>
          <t>Toulouse</t>
        </is>
      </c>
      <c r="G8" s="6" t="n">
        <v>46075</v>
      </c>
      <c r="H8" s="6" t="n">
        <v>46361</v>
      </c>
      <c r="I8" s="7" t="n">
        <v>262000</v>
      </c>
      <c r="J8" s="7" t="n">
        <v>20100</v>
      </c>
      <c r="K8" s="8">
        <f>IF(OR($A8="",$I8="",$L8=""),"",MIN($I8,'Paramètres'!$D$2,$L8*'Paramètres'!$D$3))</f>
        <v/>
      </c>
      <c r="L8" s="9" t="n">
        <v>64</v>
      </c>
      <c r="M8" s="5" t="inlineStr">
        <is>
          <t>B1</t>
        </is>
      </c>
      <c r="N8" s="10" t="n">
        <v>12</v>
      </c>
      <c r="O8" s="11">
        <f>IF($A8="","",IFERROR(VLOOKUP($N8,'Paramètres'!$A$2:$B$4,2,FALSE),0))</f>
        <v/>
      </c>
      <c r="P8" s="8">
        <f>IF(OR($A8="",$K8="",$O8=""),"",$K8*$O8)</f>
        <v/>
      </c>
      <c r="Q8" s="8">
        <f>IF(OR($A8="",$P8="",$N8=""),"",IFERROR($P8/$N8,0))</f>
        <v/>
      </c>
      <c r="R8" s="12" t="n"/>
      <c r="S8" s="13">
        <f>IF(OR($A8="",$R8="",$N8=""),"",$R8+$N8-1)</f>
        <v/>
      </c>
      <c r="T8" s="7" t="n"/>
      <c r="U8" s="8">
        <f>IF(OR($A8="",$Q8=""),"",IFERROR($Q8/12,0))</f>
        <v/>
      </c>
      <c r="V8" s="14">
        <f>IF($A8="","",IF($N8=12,"Engagement 12 ans",IF($N8=9,"Engagement 9 ans","Engagement 6 ans")))</f>
        <v/>
      </c>
    </row>
    <row r="9">
      <c r="A9" s="4" t="inlineStr">
        <is>
          <t>PIN-2026-006</t>
        </is>
      </c>
      <c r="B9" s="5" t="inlineStr">
        <is>
          <t>Nicolas Petit</t>
        </is>
      </c>
      <c r="C9" s="5" t="inlineStr">
        <is>
          <t>Nicolas Petit</t>
        </is>
      </c>
      <c r="D9" s="4" t="inlineStr"/>
      <c r="E9" s="5" t="inlineStr">
        <is>
          <t>9 boulevard de la Liberté</t>
        </is>
      </c>
      <c r="F9" s="5" t="inlineStr">
        <is>
          <t>Lille</t>
        </is>
      </c>
      <c r="G9" s="6" t="n">
        <v>46034</v>
      </c>
      <c r="H9" s="6" t="n">
        <v>46293</v>
      </c>
      <c r="I9" s="7" t="n">
        <v>230000</v>
      </c>
      <c r="J9" s="7" t="n">
        <v>17700</v>
      </c>
      <c r="K9" s="15">
        <f>IF(OR($A9="",$I9="",$L9=""),"",MIN($I9,'Paramètres'!$D$2,$L9*'Paramètres'!$D$3))</f>
        <v/>
      </c>
      <c r="L9" s="9" t="n">
        <v>58</v>
      </c>
      <c r="M9" s="5" t="inlineStr">
        <is>
          <t>B1</t>
        </is>
      </c>
      <c r="N9" s="10" t="n">
        <v>9</v>
      </c>
      <c r="O9" s="16">
        <f>IF($A9="","",IFERROR(VLOOKUP($N9,'Paramètres'!$A$2:$B$4,2,FALSE),0))</f>
        <v/>
      </c>
      <c r="P9" s="15">
        <f>IF(OR($A9="",$K9="",$O9=""),"",$K9*$O9)</f>
        <v/>
      </c>
      <c r="Q9" s="15">
        <f>IF(OR($A9="",$P9="",$N9=""),"",IFERROR($P9/$N9,0))</f>
        <v/>
      </c>
      <c r="R9" s="12" t="n"/>
      <c r="S9" s="17">
        <f>IF(OR($A9="",$R9="",$N9=""),"",$R9+$N9-1)</f>
        <v/>
      </c>
      <c r="T9" s="7" t="n"/>
      <c r="U9" s="15">
        <f>IF(OR($A9="",$Q9=""),"",IFERROR($Q9/12,0))</f>
        <v/>
      </c>
      <c r="V9" s="18">
        <f>IF($A9="","",IF($N9=12,"Engagement 12 ans",IF($N9=9,"Engagement 9 ans","Engagement 6 ans")))</f>
        <v/>
      </c>
    </row>
    <row r="10">
      <c r="A10" s="4" t="inlineStr">
        <is>
          <t>PIN-2026-007</t>
        </is>
      </c>
      <c r="B10" s="5" t="inlineStr">
        <is>
          <t>Émilie Rousseau</t>
        </is>
      </c>
      <c r="C10" s="5" t="inlineStr">
        <is>
          <t>SCI Rousseau Habitat</t>
        </is>
      </c>
      <c r="D10" s="4" t="inlineStr">
        <is>
          <t>84567890100014</t>
        </is>
      </c>
      <c r="E10" s="5" t="inlineStr">
        <is>
          <t>6 rue Foch</t>
        </is>
      </c>
      <c r="F10" s="5" t="inlineStr">
        <is>
          <t>Montpellier</t>
        </is>
      </c>
      <c r="G10" s="6" t="n">
        <v>46095</v>
      </c>
      <c r="H10" s="6" t="n">
        <v>46303</v>
      </c>
      <c r="I10" s="7" t="n">
        <v>198000</v>
      </c>
      <c r="J10" s="7" t="n">
        <v>15200</v>
      </c>
      <c r="K10" s="8">
        <f>IF(OR($A10="",$I10="",$L10=""),"",MIN($I10,'Paramètres'!$D$2,$L10*'Paramètres'!$D$3))</f>
        <v/>
      </c>
      <c r="L10" s="9" t="n">
        <v>43</v>
      </c>
      <c r="M10" s="5" t="inlineStr">
        <is>
          <t>B1</t>
        </is>
      </c>
      <c r="N10" s="10" t="n">
        <v>6</v>
      </c>
      <c r="O10" s="11">
        <f>IF($A10="","",IFERROR(VLOOKUP($N10,'Paramètres'!$A$2:$B$4,2,FALSE),0))</f>
        <v/>
      </c>
      <c r="P10" s="8">
        <f>IF(OR($A10="",$K10="",$O10=""),"",$K10*$O10)</f>
        <v/>
      </c>
      <c r="Q10" s="8">
        <f>IF(OR($A10="",$P10="",$N10=""),"",IFERROR($P10/$N10,0))</f>
        <v/>
      </c>
      <c r="R10" s="12" t="n"/>
      <c r="S10" s="13">
        <f>IF(OR($A10="",$R10="",$N10=""),"",$R10+$N10-1)</f>
        <v/>
      </c>
      <c r="T10" s="7" t="n"/>
      <c r="U10" s="8">
        <f>IF(OR($A10="",$Q10=""),"",IFERROR($Q10/12,0))</f>
        <v/>
      </c>
      <c r="V10" s="14">
        <f>IF($A10="","",IF($N10=12,"Engagement 12 ans",IF($N10=9,"Engagement 9 ans","Engagement 6 ans")))</f>
        <v/>
      </c>
    </row>
    <row r="11">
      <c r="A11" s="4" t="inlineStr">
        <is>
          <t>PIN-2026-008</t>
        </is>
      </c>
      <c r="B11" s="5" t="inlineStr">
        <is>
          <t>Antoine Garcia</t>
        </is>
      </c>
      <c r="C11" s="5" t="inlineStr">
        <is>
          <t>Antoine Garcia</t>
        </is>
      </c>
      <c r="D11" s="4" t="inlineStr"/>
      <c r="E11" s="5" t="inlineStr">
        <is>
          <t>14 rue Saint-Hélier</t>
        </is>
      </c>
      <c r="F11" s="5" t="inlineStr">
        <is>
          <t>Rennes</t>
        </is>
      </c>
      <c r="G11" s="6" t="n">
        <v>46056</v>
      </c>
      <c r="H11" s="6" t="n">
        <v>46351</v>
      </c>
      <c r="I11" s="7" t="n">
        <v>185000</v>
      </c>
      <c r="J11" s="7" t="n">
        <v>14200</v>
      </c>
      <c r="K11" s="15">
        <f>IF(OR($A11="",$I11="",$L11=""),"",MIN($I11,'Paramètres'!$D$2,$L11*'Paramètres'!$D$3))</f>
        <v/>
      </c>
      <c r="L11" s="9" t="n">
        <v>38</v>
      </c>
      <c r="M11" s="5" t="inlineStr">
        <is>
          <t>B1</t>
        </is>
      </c>
      <c r="N11" s="10" t="n">
        <v>12</v>
      </c>
      <c r="O11" s="16">
        <f>IF($A11="","",IFERROR(VLOOKUP($N11,'Paramètres'!$A$2:$B$4,2,FALSE),0))</f>
        <v/>
      </c>
      <c r="P11" s="15">
        <f>IF(OR($A11="",$K11="",$O11=""),"",$K11*$O11)</f>
        <v/>
      </c>
      <c r="Q11" s="15">
        <f>IF(OR($A11="",$P11="",$N11=""),"",IFERROR($P11/$N11,0))</f>
        <v/>
      </c>
      <c r="R11" s="12" t="n"/>
      <c r="S11" s="17">
        <f>IF(OR($A11="",$R11="",$N11=""),"",$R11+$N11-1)</f>
        <v/>
      </c>
      <c r="T11" s="7" t="n"/>
      <c r="U11" s="15">
        <f>IF(OR($A11="",$Q11=""),"",IFERROR($Q11/12,0))</f>
        <v/>
      </c>
      <c r="V11" s="18">
        <f>IF($A11="","",IF($N11=12,"Engagement 12 ans",IF($N11=9,"Engagement 9 ans","Engagement 6 ans")))</f>
        <v/>
      </c>
    </row>
    <row r="12">
      <c r="A12" s="4" t="n"/>
      <c r="B12" s="5" t="n"/>
      <c r="C12" s="5" t="n"/>
      <c r="D12" s="4" t="n"/>
      <c r="E12" s="5" t="n"/>
      <c r="F12" s="5" t="n"/>
      <c r="G12" s="6" t="n"/>
      <c r="H12" s="6" t="n"/>
      <c r="I12" s="7" t="n"/>
      <c r="J12" s="7" t="n"/>
      <c r="K12" s="8">
        <f>IF(OR($A12="",$I12="",$L12=""),"",MIN($I12,'Paramètres'!$D$2,$L12*'Paramètres'!$D$3))</f>
        <v/>
      </c>
      <c r="L12" s="9" t="n"/>
      <c r="M12" s="5" t="n"/>
      <c r="N12" s="10" t="n"/>
      <c r="O12" s="11">
        <f>IF($A12="","",IFERROR(VLOOKUP($N12,'Paramètres'!$A$2:$B$4,2,FALSE),0))</f>
        <v/>
      </c>
      <c r="P12" s="8">
        <f>IF(OR($A12="",$K12="",$O12=""),"",$K12*$O12)</f>
        <v/>
      </c>
      <c r="Q12" s="8">
        <f>IF(OR($A12="",$P12="",$N12=""),"",IFERROR($P12/$N12,0))</f>
        <v/>
      </c>
      <c r="R12" s="12" t="n"/>
      <c r="S12" s="13">
        <f>IF(OR($A12="",$R12="",$N12=""),"",$R12+$N12-1)</f>
        <v/>
      </c>
      <c r="T12" s="7" t="n"/>
      <c r="U12" s="8">
        <f>IF(OR($A12="",$Q12=""),"",IFERROR($Q12/12,0))</f>
        <v/>
      </c>
      <c r="V12" s="14">
        <f>IF($A12="","",IF($N12=12,"Engagement 12 ans",IF($N12=9,"Engagement 9 ans","Engagement 6 ans")))</f>
        <v/>
      </c>
    </row>
    <row r="13">
      <c r="A13" s="4" t="n"/>
      <c r="B13" s="5" t="n"/>
      <c r="C13" s="5" t="n"/>
      <c r="D13" s="4" t="n"/>
      <c r="E13" s="5" t="n"/>
      <c r="F13" s="5" t="n"/>
      <c r="G13" s="6" t="n"/>
      <c r="H13" s="6" t="n"/>
      <c r="I13" s="7" t="n"/>
      <c r="J13" s="7" t="n"/>
      <c r="K13" s="15">
        <f>IF(OR($A13="",$I13="",$L13=""),"",MIN($I13,'Paramètres'!$D$2,$L13*'Paramètres'!$D$3))</f>
        <v/>
      </c>
      <c r="L13" s="9" t="n"/>
      <c r="M13" s="5" t="n"/>
      <c r="N13" s="10" t="n"/>
      <c r="O13" s="16">
        <f>IF($A13="","",IFERROR(VLOOKUP($N13,'Paramètres'!$A$2:$B$4,2,FALSE),0))</f>
        <v/>
      </c>
      <c r="P13" s="15">
        <f>IF(OR($A13="",$K13="",$O13=""),"",$K13*$O13)</f>
        <v/>
      </c>
      <c r="Q13" s="15">
        <f>IF(OR($A13="",$P13="",$N13=""),"",IFERROR($P13/$N13,0))</f>
        <v/>
      </c>
      <c r="R13" s="12" t="n"/>
      <c r="S13" s="17">
        <f>IF(OR($A13="",$R13="",$N13=""),"",$R13+$N13-1)</f>
        <v/>
      </c>
      <c r="T13" s="7" t="n"/>
      <c r="U13" s="15">
        <f>IF(OR($A13="",$Q13=""),"",IFERROR($Q13/12,0))</f>
        <v/>
      </c>
      <c r="V13" s="18">
        <f>IF($A13="","",IF($N13=12,"Engagement 12 ans",IF($N13=9,"Engagement 9 ans","Engagement 6 ans")))</f>
        <v/>
      </c>
    </row>
    <row r="14">
      <c r="A14" s="4" t="n"/>
      <c r="B14" s="5" t="n"/>
      <c r="C14" s="5" t="n"/>
      <c r="D14" s="4" t="n"/>
      <c r="E14" s="5" t="n"/>
      <c r="F14" s="5" t="n"/>
      <c r="G14" s="6" t="n"/>
      <c r="H14" s="6" t="n"/>
      <c r="I14" s="7" t="n"/>
      <c r="J14" s="7" t="n"/>
      <c r="K14" s="8">
        <f>IF(OR($A14="",$I14="",$L14=""),"",MIN($I14,'Paramètres'!$D$2,$L14*'Paramètres'!$D$3))</f>
        <v/>
      </c>
      <c r="L14" s="9" t="n"/>
      <c r="M14" s="5" t="n"/>
      <c r="N14" s="10" t="n"/>
      <c r="O14" s="11">
        <f>IF($A14="","",IFERROR(VLOOKUP($N14,'Paramètres'!$A$2:$B$4,2,FALSE),0))</f>
        <v/>
      </c>
      <c r="P14" s="8">
        <f>IF(OR($A14="",$K14="",$O14=""),"",$K14*$O14)</f>
        <v/>
      </c>
      <c r="Q14" s="8">
        <f>IF(OR($A14="",$P14="",$N14=""),"",IFERROR($P14/$N14,0))</f>
        <v/>
      </c>
      <c r="R14" s="12" t="n"/>
      <c r="S14" s="13">
        <f>IF(OR($A14="",$R14="",$N14=""),"",$R14+$N14-1)</f>
        <v/>
      </c>
      <c r="T14" s="7" t="n"/>
      <c r="U14" s="8">
        <f>IF(OR($A14="",$Q14=""),"",IFERROR($Q14/12,0))</f>
        <v/>
      </c>
      <c r="V14" s="14">
        <f>IF($A14="","",IF($N14=12,"Engagement 12 ans",IF($N14=9,"Engagement 9 ans","Engagement 6 ans")))</f>
        <v/>
      </c>
    </row>
    <row r="15">
      <c r="A15" s="4" t="n"/>
      <c r="B15" s="5" t="n"/>
      <c r="C15" s="5" t="n"/>
      <c r="D15" s="4" t="n"/>
      <c r="E15" s="5" t="n"/>
      <c r="F15" s="5" t="n"/>
      <c r="G15" s="6" t="n"/>
      <c r="H15" s="6" t="n"/>
      <c r="I15" s="7" t="n"/>
      <c r="J15" s="7" t="n"/>
      <c r="K15" s="15">
        <f>IF(OR($A15="",$I15="",$L15=""),"",MIN($I15,'Paramètres'!$D$2,$L15*'Paramètres'!$D$3))</f>
        <v/>
      </c>
      <c r="L15" s="9" t="n"/>
      <c r="M15" s="5" t="n"/>
      <c r="N15" s="10" t="n"/>
      <c r="O15" s="16">
        <f>IF($A15="","",IFERROR(VLOOKUP($N15,'Paramètres'!$A$2:$B$4,2,FALSE),0))</f>
        <v/>
      </c>
      <c r="P15" s="15">
        <f>IF(OR($A15="",$K15="",$O15=""),"",$K15*$O15)</f>
        <v/>
      </c>
      <c r="Q15" s="15">
        <f>IF(OR($A15="",$P15="",$N15=""),"",IFERROR($P15/$N15,0))</f>
        <v/>
      </c>
      <c r="R15" s="12" t="n"/>
      <c r="S15" s="17">
        <f>IF(OR($A15="",$R15="",$N15=""),"",$R15+$N15-1)</f>
        <v/>
      </c>
      <c r="T15" s="7" t="n"/>
      <c r="U15" s="15">
        <f>IF(OR($A15="",$Q15=""),"",IFERROR($Q15/12,0))</f>
        <v/>
      </c>
      <c r="V15" s="18">
        <f>IF($A15="","",IF($N15=12,"Engagement 12 ans",IF($N15=9,"Engagement 9 ans","Engagement 6 ans")))</f>
        <v/>
      </c>
    </row>
    <row r="16">
      <c r="A16" s="4" t="n"/>
      <c r="B16" s="5" t="n"/>
      <c r="C16" s="5" t="n"/>
      <c r="D16" s="4" t="n"/>
      <c r="E16" s="5" t="n"/>
      <c r="F16" s="5" t="n"/>
      <c r="G16" s="6" t="n"/>
      <c r="H16" s="6" t="n"/>
      <c r="I16" s="7" t="n"/>
      <c r="J16" s="7" t="n"/>
      <c r="K16" s="8">
        <f>IF(OR($A16="",$I16="",$L16=""),"",MIN($I16,'Paramètres'!$D$2,$L16*'Paramètres'!$D$3))</f>
        <v/>
      </c>
      <c r="L16" s="9" t="n"/>
      <c r="M16" s="5" t="n"/>
      <c r="N16" s="10" t="n"/>
      <c r="O16" s="11">
        <f>IF($A16="","",IFERROR(VLOOKUP($N16,'Paramètres'!$A$2:$B$4,2,FALSE),0))</f>
        <v/>
      </c>
      <c r="P16" s="8">
        <f>IF(OR($A16="",$K16="",$O16=""),"",$K16*$O16)</f>
        <v/>
      </c>
      <c r="Q16" s="8">
        <f>IF(OR($A16="",$P16="",$N16=""),"",IFERROR($P16/$N16,0))</f>
        <v/>
      </c>
      <c r="R16" s="12" t="n"/>
      <c r="S16" s="13">
        <f>IF(OR($A16="",$R16="",$N16=""),"",$R16+$N16-1)</f>
        <v/>
      </c>
      <c r="T16" s="7" t="n"/>
      <c r="U16" s="8">
        <f>IF(OR($A16="",$Q16=""),"",IFERROR($Q16/12,0))</f>
        <v/>
      </c>
      <c r="V16" s="14">
        <f>IF($A16="","",IF($N16=12,"Engagement 12 ans",IF($N16=9,"Engagement 9 ans","Engagement 6 ans")))</f>
        <v/>
      </c>
    </row>
    <row r="17">
      <c r="A17" s="4" t="n"/>
      <c r="B17" s="5" t="n"/>
      <c r="C17" s="5" t="n"/>
      <c r="D17" s="4" t="n"/>
      <c r="E17" s="5" t="n"/>
      <c r="F17" s="5" t="n"/>
      <c r="G17" s="6" t="n"/>
      <c r="H17" s="6" t="n"/>
      <c r="I17" s="7" t="n"/>
      <c r="J17" s="7" t="n"/>
      <c r="K17" s="15">
        <f>IF(OR($A17="",$I17="",$L17=""),"",MIN($I17,'Paramètres'!$D$2,$L17*'Paramètres'!$D$3))</f>
        <v/>
      </c>
      <c r="L17" s="9" t="n"/>
      <c r="M17" s="5" t="n"/>
      <c r="N17" s="10" t="n"/>
      <c r="O17" s="16">
        <f>IF($A17="","",IFERROR(VLOOKUP($N17,'Paramètres'!$A$2:$B$4,2,FALSE),0))</f>
        <v/>
      </c>
      <c r="P17" s="15">
        <f>IF(OR($A17="",$K17="",$O17=""),"",$K17*$O17)</f>
        <v/>
      </c>
      <c r="Q17" s="15">
        <f>IF(OR($A17="",$P17="",$N17=""),"",IFERROR($P17/$N17,0))</f>
        <v/>
      </c>
      <c r="R17" s="12" t="n"/>
      <c r="S17" s="17">
        <f>IF(OR($A17="",$R17="",$N17=""),"",$R17+$N17-1)</f>
        <v/>
      </c>
      <c r="T17" s="7" t="n"/>
      <c r="U17" s="15">
        <f>IF(OR($A17="",$Q17=""),"",IFERROR($Q17/12,0))</f>
        <v/>
      </c>
      <c r="V17" s="18">
        <f>IF($A17="","",IF($N17=12,"Engagement 12 ans",IF($N17=9,"Engagement 9 ans","Engagement 6 ans")))</f>
        <v/>
      </c>
    </row>
    <row r="18">
      <c r="A18" s="4" t="n"/>
      <c r="B18" s="5" t="n"/>
      <c r="C18" s="5" t="n"/>
      <c r="D18" s="4" t="n"/>
      <c r="E18" s="5" t="n"/>
      <c r="F18" s="5" t="n"/>
      <c r="G18" s="6" t="n"/>
      <c r="H18" s="6" t="n"/>
      <c r="I18" s="7" t="n"/>
      <c r="J18" s="7" t="n"/>
      <c r="K18" s="8">
        <f>IF(OR($A18="",$I18="",$L18=""),"",MIN($I18,'Paramètres'!$D$2,$L18*'Paramètres'!$D$3))</f>
        <v/>
      </c>
      <c r="L18" s="9" t="n"/>
      <c r="M18" s="5" t="n"/>
      <c r="N18" s="10" t="n"/>
      <c r="O18" s="11">
        <f>IF($A18="","",IFERROR(VLOOKUP($N18,'Paramètres'!$A$2:$B$4,2,FALSE),0))</f>
        <v/>
      </c>
      <c r="P18" s="8">
        <f>IF(OR($A18="",$K18="",$O18=""),"",$K18*$O18)</f>
        <v/>
      </c>
      <c r="Q18" s="8">
        <f>IF(OR($A18="",$P18="",$N18=""),"",IFERROR($P18/$N18,0))</f>
        <v/>
      </c>
      <c r="R18" s="12" t="n"/>
      <c r="S18" s="13">
        <f>IF(OR($A18="",$R18="",$N18=""),"",$R18+$N18-1)</f>
        <v/>
      </c>
      <c r="T18" s="7" t="n"/>
      <c r="U18" s="8">
        <f>IF(OR($A18="",$Q18=""),"",IFERROR($Q18/12,0))</f>
        <v/>
      </c>
      <c r="V18" s="14">
        <f>IF($A18="","",IF($N18=12,"Engagement 12 ans",IF($N18=9,"Engagement 9 ans","Engagement 6 ans")))</f>
        <v/>
      </c>
    </row>
    <row r="19">
      <c r="A19" s="4" t="n"/>
      <c r="B19" s="5" t="n"/>
      <c r="C19" s="5" t="n"/>
      <c r="D19" s="4" t="n"/>
      <c r="E19" s="5" t="n"/>
      <c r="F19" s="5" t="n"/>
      <c r="G19" s="6" t="n"/>
      <c r="H19" s="6" t="n"/>
      <c r="I19" s="7" t="n"/>
      <c r="J19" s="7" t="n"/>
      <c r="K19" s="15">
        <f>IF(OR($A19="",$I19="",$L19=""),"",MIN($I19,'Paramètres'!$D$2,$L19*'Paramètres'!$D$3))</f>
        <v/>
      </c>
      <c r="L19" s="9" t="n"/>
      <c r="M19" s="5" t="n"/>
      <c r="N19" s="10" t="n"/>
      <c r="O19" s="16">
        <f>IF($A19="","",IFERROR(VLOOKUP($N19,'Paramètres'!$A$2:$B$4,2,FALSE),0))</f>
        <v/>
      </c>
      <c r="P19" s="15">
        <f>IF(OR($A19="",$K19="",$O19=""),"",$K19*$O19)</f>
        <v/>
      </c>
      <c r="Q19" s="15">
        <f>IF(OR($A19="",$P19="",$N19=""),"",IFERROR($P19/$N19,0))</f>
        <v/>
      </c>
      <c r="R19" s="12" t="n"/>
      <c r="S19" s="17">
        <f>IF(OR($A19="",$R19="",$N19=""),"",$R19+$N19-1)</f>
        <v/>
      </c>
      <c r="T19" s="7" t="n"/>
      <c r="U19" s="15">
        <f>IF(OR($A19="",$Q19=""),"",IFERROR($Q19/12,0))</f>
        <v/>
      </c>
      <c r="V19" s="18">
        <f>IF($A19="","",IF($N19=12,"Engagement 12 ans",IF($N19=9,"Engagement 9 ans","Engagement 6 ans")))</f>
        <v/>
      </c>
    </row>
    <row r="20">
      <c r="A20" s="4" t="n"/>
      <c r="B20" s="5" t="n"/>
      <c r="C20" s="5" t="n"/>
      <c r="D20" s="4" t="n"/>
      <c r="E20" s="5" t="n"/>
      <c r="F20" s="5" t="n"/>
      <c r="G20" s="6" t="n"/>
      <c r="H20" s="6" t="n"/>
      <c r="I20" s="7" t="n"/>
      <c r="J20" s="7" t="n"/>
      <c r="K20" s="8">
        <f>IF(OR($A20="",$I20="",$L20=""),"",MIN($I20,'Paramètres'!$D$2,$L20*'Paramètres'!$D$3))</f>
        <v/>
      </c>
      <c r="L20" s="9" t="n"/>
      <c r="M20" s="5" t="n"/>
      <c r="N20" s="10" t="n"/>
      <c r="O20" s="11">
        <f>IF($A20="","",IFERROR(VLOOKUP($N20,'Paramètres'!$A$2:$B$4,2,FALSE),0))</f>
        <v/>
      </c>
      <c r="P20" s="8">
        <f>IF(OR($A20="",$K20="",$O20=""),"",$K20*$O20)</f>
        <v/>
      </c>
      <c r="Q20" s="8">
        <f>IF(OR($A20="",$P20="",$N20=""),"",IFERROR($P20/$N20,0))</f>
        <v/>
      </c>
      <c r="R20" s="12" t="n"/>
      <c r="S20" s="13">
        <f>IF(OR($A20="",$R20="",$N20=""),"",$R20+$N20-1)</f>
        <v/>
      </c>
      <c r="T20" s="7" t="n"/>
      <c r="U20" s="8">
        <f>IF(OR($A20="",$Q20=""),"",IFERROR($Q20/12,0))</f>
        <v/>
      </c>
      <c r="V20" s="14">
        <f>IF($A20="","",IF($N20=12,"Engagement 12 ans",IF($N20=9,"Engagement 9 ans","Engagement 6 ans")))</f>
        <v/>
      </c>
    </row>
    <row r="21">
      <c r="A21" s="4" t="n"/>
      <c r="B21" s="5" t="n"/>
      <c r="C21" s="5" t="n"/>
      <c r="D21" s="4" t="n"/>
      <c r="E21" s="5" t="n"/>
      <c r="F21" s="5" t="n"/>
      <c r="G21" s="6" t="n"/>
      <c r="H21" s="6" t="n"/>
      <c r="I21" s="7" t="n"/>
      <c r="J21" s="7" t="n"/>
      <c r="K21" s="15">
        <f>IF(OR($A21="",$I21="",$L21=""),"",MIN($I21,'Paramètres'!$D$2,$L21*'Paramètres'!$D$3))</f>
        <v/>
      </c>
      <c r="L21" s="9" t="n"/>
      <c r="M21" s="5" t="n"/>
      <c r="N21" s="10" t="n"/>
      <c r="O21" s="16">
        <f>IF($A21="","",IFERROR(VLOOKUP($N21,'Paramètres'!$A$2:$B$4,2,FALSE),0))</f>
        <v/>
      </c>
      <c r="P21" s="15">
        <f>IF(OR($A21="",$K21="",$O21=""),"",$K21*$O21)</f>
        <v/>
      </c>
      <c r="Q21" s="15">
        <f>IF(OR($A21="",$P21="",$N21=""),"",IFERROR($P21/$N21,0))</f>
        <v/>
      </c>
      <c r="R21" s="12" t="n"/>
      <c r="S21" s="17">
        <f>IF(OR($A21="",$R21="",$N21=""),"",$R21+$N21-1)</f>
        <v/>
      </c>
      <c r="T21" s="7" t="n"/>
      <c r="U21" s="15">
        <f>IF(OR($A21="",$Q21=""),"",IFERROR($Q21/12,0))</f>
        <v/>
      </c>
      <c r="V21" s="18">
        <f>IF($A21="","",IF($N21=12,"Engagement 12 ans",IF($N21=9,"Engagement 9 ans","Engagement 6 ans")))</f>
        <v/>
      </c>
    </row>
    <row r="22">
      <c r="A22" s="4" t="n"/>
      <c r="B22" s="5" t="n"/>
      <c r="C22" s="5" t="n"/>
      <c r="D22" s="4" t="n"/>
      <c r="E22" s="5" t="n"/>
      <c r="F22" s="5" t="n"/>
      <c r="G22" s="6" t="n"/>
      <c r="H22" s="6" t="n"/>
      <c r="I22" s="7" t="n"/>
      <c r="J22" s="7" t="n"/>
      <c r="K22" s="8">
        <f>IF(OR($A22="",$I22="",$L22=""),"",MIN($I22,'Paramètres'!$D$2,$L22*'Paramètres'!$D$3))</f>
        <v/>
      </c>
      <c r="L22" s="9" t="n"/>
      <c r="M22" s="5" t="n"/>
      <c r="N22" s="10" t="n"/>
      <c r="O22" s="11">
        <f>IF($A22="","",IFERROR(VLOOKUP($N22,'Paramètres'!$A$2:$B$4,2,FALSE),0))</f>
        <v/>
      </c>
      <c r="P22" s="8">
        <f>IF(OR($A22="",$K22="",$O22=""),"",$K22*$O22)</f>
        <v/>
      </c>
      <c r="Q22" s="8">
        <f>IF(OR($A22="",$P22="",$N22=""),"",IFERROR($P22/$N22,0))</f>
        <v/>
      </c>
      <c r="R22" s="12" t="n"/>
      <c r="S22" s="13">
        <f>IF(OR($A22="",$R22="",$N22=""),"",$R22+$N22-1)</f>
        <v/>
      </c>
      <c r="T22" s="7" t="n"/>
      <c r="U22" s="8">
        <f>IF(OR($A22="",$Q22=""),"",IFERROR($Q22/12,0))</f>
        <v/>
      </c>
      <c r="V22" s="14">
        <f>IF($A22="","",IF($N22=12,"Engagement 12 ans",IF($N22=9,"Engagement 9 ans","Engagement 6 ans")))</f>
        <v/>
      </c>
    </row>
    <row r="23">
      <c r="A23" s="4" t="n"/>
      <c r="B23" s="5" t="n"/>
      <c r="C23" s="5" t="n"/>
      <c r="D23" s="4" t="n"/>
      <c r="E23" s="5" t="n"/>
      <c r="F23" s="5" t="n"/>
      <c r="G23" s="6" t="n"/>
      <c r="H23" s="6" t="n"/>
      <c r="I23" s="7" t="n"/>
      <c r="J23" s="7" t="n"/>
      <c r="K23" s="15">
        <f>IF(OR($A23="",$I23="",$L23=""),"",MIN($I23,'Paramètres'!$D$2,$L23*'Paramètres'!$D$3))</f>
        <v/>
      </c>
      <c r="L23" s="9" t="n"/>
      <c r="M23" s="5" t="n"/>
      <c r="N23" s="10" t="n"/>
      <c r="O23" s="16">
        <f>IF($A23="","",IFERROR(VLOOKUP($N23,'Paramètres'!$A$2:$B$4,2,FALSE),0))</f>
        <v/>
      </c>
      <c r="P23" s="15">
        <f>IF(OR($A23="",$K23="",$O23=""),"",$K23*$O23)</f>
        <v/>
      </c>
      <c r="Q23" s="15">
        <f>IF(OR($A23="",$P23="",$N23=""),"",IFERROR($P23/$N23,0))</f>
        <v/>
      </c>
      <c r="R23" s="12" t="n"/>
      <c r="S23" s="17">
        <f>IF(OR($A23="",$R23="",$N23=""),"",$R23+$N23-1)</f>
        <v/>
      </c>
      <c r="T23" s="7" t="n"/>
      <c r="U23" s="15">
        <f>IF(OR($A23="",$Q23=""),"",IFERROR($Q23/12,0))</f>
        <v/>
      </c>
      <c r="V23" s="18">
        <f>IF($A23="","",IF($N23=12,"Engagement 12 ans",IF($N23=9,"Engagement 9 ans","Engagement 6 ans")))</f>
        <v/>
      </c>
    </row>
    <row r="24">
      <c r="A24" s="4" t="n"/>
      <c r="B24" s="5" t="n"/>
      <c r="C24" s="5" t="n"/>
      <c r="D24" s="4" t="n"/>
      <c r="E24" s="5" t="n"/>
      <c r="F24" s="5" t="n"/>
      <c r="G24" s="6" t="n"/>
      <c r="H24" s="6" t="n"/>
      <c r="I24" s="7" t="n"/>
      <c r="J24" s="7" t="n"/>
      <c r="K24" s="8">
        <f>IF(OR($A24="",$I24="",$L24=""),"",MIN($I24,'Paramètres'!$D$2,$L24*'Paramètres'!$D$3))</f>
        <v/>
      </c>
      <c r="L24" s="9" t="n"/>
      <c r="M24" s="5" t="n"/>
      <c r="N24" s="10" t="n"/>
      <c r="O24" s="11">
        <f>IF($A24="","",IFERROR(VLOOKUP($N24,'Paramètres'!$A$2:$B$4,2,FALSE),0))</f>
        <v/>
      </c>
      <c r="P24" s="8">
        <f>IF(OR($A24="",$K24="",$O24=""),"",$K24*$O24)</f>
        <v/>
      </c>
      <c r="Q24" s="8">
        <f>IF(OR($A24="",$P24="",$N24=""),"",IFERROR($P24/$N24,0))</f>
        <v/>
      </c>
      <c r="R24" s="12" t="n"/>
      <c r="S24" s="13">
        <f>IF(OR($A24="",$R24="",$N24=""),"",$R24+$N24-1)</f>
        <v/>
      </c>
      <c r="T24" s="7" t="n"/>
      <c r="U24" s="8">
        <f>IF(OR($A24="",$Q24=""),"",IFERROR($Q24/12,0))</f>
        <v/>
      </c>
      <c r="V24" s="14">
        <f>IF($A24="","",IF($N24=12,"Engagement 12 ans",IF($N24=9,"Engagement 9 ans","Engagement 6 ans")))</f>
        <v/>
      </c>
    </row>
    <row r="25">
      <c r="A25" s="4" t="n"/>
      <c r="B25" s="5" t="n"/>
      <c r="C25" s="5" t="n"/>
      <c r="D25" s="4" t="n"/>
      <c r="E25" s="5" t="n"/>
      <c r="F25" s="5" t="n"/>
      <c r="G25" s="6" t="n"/>
      <c r="H25" s="6" t="n"/>
      <c r="I25" s="7" t="n"/>
      <c r="J25" s="7" t="n"/>
      <c r="K25" s="15">
        <f>IF(OR($A25="",$I25="",$L25=""),"",MIN($I25,'Paramètres'!$D$2,$L25*'Paramètres'!$D$3))</f>
        <v/>
      </c>
      <c r="L25" s="9" t="n"/>
      <c r="M25" s="5" t="n"/>
      <c r="N25" s="10" t="n"/>
      <c r="O25" s="16">
        <f>IF($A25="","",IFERROR(VLOOKUP($N25,'Paramètres'!$A$2:$B$4,2,FALSE),0))</f>
        <v/>
      </c>
      <c r="P25" s="15">
        <f>IF(OR($A25="",$K25="",$O25=""),"",$K25*$O25)</f>
        <v/>
      </c>
      <c r="Q25" s="15">
        <f>IF(OR($A25="",$P25="",$N25=""),"",IFERROR($P25/$N25,0))</f>
        <v/>
      </c>
      <c r="R25" s="12" t="n"/>
      <c r="S25" s="17">
        <f>IF(OR($A25="",$R25="",$N25=""),"",$R25+$N25-1)</f>
        <v/>
      </c>
      <c r="T25" s="7" t="n"/>
      <c r="U25" s="15">
        <f>IF(OR($A25="",$Q25=""),"",IFERROR($Q25/12,0))</f>
        <v/>
      </c>
      <c r="V25" s="18">
        <f>IF($A25="","",IF($N25=12,"Engagement 12 ans",IF($N25=9,"Engagement 9 ans","Engagement 6 ans")))</f>
        <v/>
      </c>
    </row>
    <row r="26">
      <c r="A26" s="4" t="n"/>
      <c r="B26" s="5" t="n"/>
      <c r="C26" s="5" t="n"/>
      <c r="D26" s="4" t="n"/>
      <c r="E26" s="5" t="n"/>
      <c r="F26" s="5" t="n"/>
      <c r="G26" s="6" t="n"/>
      <c r="H26" s="6" t="n"/>
      <c r="I26" s="7" t="n"/>
      <c r="J26" s="7" t="n"/>
      <c r="K26" s="8">
        <f>IF(OR($A26="",$I26="",$L26=""),"",MIN($I26,'Paramètres'!$D$2,$L26*'Paramètres'!$D$3))</f>
        <v/>
      </c>
      <c r="L26" s="9" t="n"/>
      <c r="M26" s="5" t="n"/>
      <c r="N26" s="10" t="n"/>
      <c r="O26" s="11">
        <f>IF($A26="","",IFERROR(VLOOKUP($N26,'Paramètres'!$A$2:$B$4,2,FALSE),0))</f>
        <v/>
      </c>
      <c r="P26" s="8">
        <f>IF(OR($A26="",$K26="",$O26=""),"",$K26*$O26)</f>
        <v/>
      </c>
      <c r="Q26" s="8">
        <f>IF(OR($A26="",$P26="",$N26=""),"",IFERROR($P26/$N26,0))</f>
        <v/>
      </c>
      <c r="R26" s="12" t="n"/>
      <c r="S26" s="13">
        <f>IF(OR($A26="",$R26="",$N26=""),"",$R26+$N26-1)</f>
        <v/>
      </c>
      <c r="T26" s="7" t="n"/>
      <c r="U26" s="8">
        <f>IF(OR($A26="",$Q26=""),"",IFERROR($Q26/12,0))</f>
        <v/>
      </c>
      <c r="V26" s="14">
        <f>IF($A26="","",IF($N26=12,"Engagement 12 ans",IF($N26=9,"Engagement 9 ans","Engagement 6 ans")))</f>
        <v/>
      </c>
    </row>
    <row r="27">
      <c r="A27" s="4" t="n"/>
      <c r="B27" s="5" t="n"/>
      <c r="C27" s="5" t="n"/>
      <c r="D27" s="4" t="n"/>
      <c r="E27" s="5" t="n"/>
      <c r="F27" s="5" t="n"/>
      <c r="G27" s="6" t="n"/>
      <c r="H27" s="6" t="n"/>
      <c r="I27" s="7" t="n"/>
      <c r="J27" s="7" t="n"/>
      <c r="K27" s="15">
        <f>IF(OR($A27="",$I27="",$L27=""),"",MIN($I27,'Paramètres'!$D$2,$L27*'Paramètres'!$D$3))</f>
        <v/>
      </c>
      <c r="L27" s="9" t="n"/>
      <c r="M27" s="5" t="n"/>
      <c r="N27" s="10" t="n"/>
      <c r="O27" s="16">
        <f>IF($A27="","",IFERROR(VLOOKUP($N27,'Paramètres'!$A$2:$B$4,2,FALSE),0))</f>
        <v/>
      </c>
      <c r="P27" s="15">
        <f>IF(OR($A27="",$K27="",$O27=""),"",$K27*$O27)</f>
        <v/>
      </c>
      <c r="Q27" s="15">
        <f>IF(OR($A27="",$P27="",$N27=""),"",IFERROR($P27/$N27,0))</f>
        <v/>
      </c>
      <c r="R27" s="12" t="n"/>
      <c r="S27" s="17">
        <f>IF(OR($A27="",$R27="",$N27=""),"",$R27+$N27-1)</f>
        <v/>
      </c>
      <c r="T27" s="7" t="n"/>
      <c r="U27" s="15">
        <f>IF(OR($A27="",$Q27=""),"",IFERROR($Q27/12,0))</f>
        <v/>
      </c>
      <c r="V27" s="18">
        <f>IF($A27="","",IF($N27=12,"Engagement 12 ans",IF($N27=9,"Engagement 9 ans","Engagement 6 ans")))</f>
        <v/>
      </c>
    </row>
    <row r="28">
      <c r="A28" s="4" t="n"/>
      <c r="B28" s="5" t="n"/>
      <c r="C28" s="5" t="n"/>
      <c r="D28" s="4" t="n"/>
      <c r="E28" s="5" t="n"/>
      <c r="F28" s="5" t="n"/>
      <c r="G28" s="6" t="n"/>
      <c r="H28" s="6" t="n"/>
      <c r="I28" s="7" t="n"/>
      <c r="J28" s="7" t="n"/>
      <c r="K28" s="8">
        <f>IF(OR($A28="",$I28="",$L28=""),"",MIN($I28,'Paramètres'!$D$2,$L28*'Paramètres'!$D$3))</f>
        <v/>
      </c>
      <c r="L28" s="9" t="n"/>
      <c r="M28" s="5" t="n"/>
      <c r="N28" s="10" t="n"/>
      <c r="O28" s="11">
        <f>IF($A28="","",IFERROR(VLOOKUP($N28,'Paramètres'!$A$2:$B$4,2,FALSE),0))</f>
        <v/>
      </c>
      <c r="P28" s="8">
        <f>IF(OR($A28="",$K28="",$O28=""),"",$K28*$O28)</f>
        <v/>
      </c>
      <c r="Q28" s="8">
        <f>IF(OR($A28="",$P28="",$N28=""),"",IFERROR($P28/$N28,0))</f>
        <v/>
      </c>
      <c r="R28" s="12" t="n"/>
      <c r="S28" s="13">
        <f>IF(OR($A28="",$R28="",$N28=""),"",$R28+$N28-1)</f>
        <v/>
      </c>
      <c r="T28" s="7" t="n"/>
      <c r="U28" s="8">
        <f>IF(OR($A28="",$Q28=""),"",IFERROR($Q28/12,0))</f>
        <v/>
      </c>
      <c r="V28" s="14">
        <f>IF($A28="","",IF($N28=12,"Engagement 12 ans",IF($N28=9,"Engagement 9 ans","Engagement 6 ans")))</f>
        <v/>
      </c>
    </row>
    <row r="29">
      <c r="A29" s="4" t="n"/>
      <c r="B29" s="5" t="n"/>
      <c r="C29" s="5" t="n"/>
      <c r="D29" s="4" t="n"/>
      <c r="E29" s="5" t="n"/>
      <c r="F29" s="5" t="n"/>
      <c r="G29" s="6" t="n"/>
      <c r="H29" s="6" t="n"/>
      <c r="I29" s="7" t="n"/>
      <c r="J29" s="7" t="n"/>
      <c r="K29" s="15">
        <f>IF(OR($A29="",$I29="",$L29=""),"",MIN($I29,'Paramètres'!$D$2,$L29*'Paramètres'!$D$3))</f>
        <v/>
      </c>
      <c r="L29" s="9" t="n"/>
      <c r="M29" s="5" t="n"/>
      <c r="N29" s="10" t="n"/>
      <c r="O29" s="16">
        <f>IF($A29="","",IFERROR(VLOOKUP($N29,'Paramètres'!$A$2:$B$4,2,FALSE),0))</f>
        <v/>
      </c>
      <c r="P29" s="15">
        <f>IF(OR($A29="",$K29="",$O29=""),"",$K29*$O29)</f>
        <v/>
      </c>
      <c r="Q29" s="15">
        <f>IF(OR($A29="",$P29="",$N29=""),"",IFERROR($P29/$N29,0))</f>
        <v/>
      </c>
      <c r="R29" s="12" t="n"/>
      <c r="S29" s="17">
        <f>IF(OR($A29="",$R29="",$N29=""),"",$R29+$N29-1)</f>
        <v/>
      </c>
      <c r="T29" s="7" t="n"/>
      <c r="U29" s="15">
        <f>IF(OR($A29="",$Q29=""),"",IFERROR($Q29/12,0))</f>
        <v/>
      </c>
      <c r="V29" s="18">
        <f>IF($A29="","",IF($N29=12,"Engagement 12 ans",IF($N29=9,"Engagement 9 ans","Engagement 6 ans")))</f>
        <v/>
      </c>
    </row>
    <row r="30">
      <c r="A30" s="4" t="n"/>
      <c r="B30" s="5" t="n"/>
      <c r="C30" s="5" t="n"/>
      <c r="D30" s="4" t="n"/>
      <c r="E30" s="5" t="n"/>
      <c r="F30" s="5" t="n"/>
      <c r="G30" s="6" t="n"/>
      <c r="H30" s="6" t="n"/>
      <c r="I30" s="7" t="n"/>
      <c r="J30" s="7" t="n"/>
      <c r="K30" s="8">
        <f>IF(OR($A30="",$I30="",$L30=""),"",MIN($I30,'Paramètres'!$D$2,$L30*'Paramètres'!$D$3))</f>
        <v/>
      </c>
      <c r="L30" s="9" t="n"/>
      <c r="M30" s="5" t="n"/>
      <c r="N30" s="10" t="n"/>
      <c r="O30" s="11">
        <f>IF($A30="","",IFERROR(VLOOKUP($N30,'Paramètres'!$A$2:$B$4,2,FALSE),0))</f>
        <v/>
      </c>
      <c r="P30" s="8">
        <f>IF(OR($A30="",$K30="",$O30=""),"",$K30*$O30)</f>
        <v/>
      </c>
      <c r="Q30" s="8">
        <f>IF(OR($A30="",$P30="",$N30=""),"",IFERROR($P30/$N30,0))</f>
        <v/>
      </c>
      <c r="R30" s="12" t="n"/>
      <c r="S30" s="13">
        <f>IF(OR($A30="",$R30="",$N30=""),"",$R30+$N30-1)</f>
        <v/>
      </c>
      <c r="T30" s="7" t="n"/>
      <c r="U30" s="8">
        <f>IF(OR($A30="",$Q30=""),"",IFERROR($Q30/12,0))</f>
        <v/>
      </c>
      <c r="V30" s="14">
        <f>IF($A30="","",IF($N30=12,"Engagement 12 ans",IF($N30=9,"Engagement 9 ans","Engagement 6 ans")))</f>
        <v/>
      </c>
    </row>
    <row r="31">
      <c r="A31" s="4" t="n"/>
      <c r="B31" s="5" t="n"/>
      <c r="C31" s="5" t="n"/>
      <c r="D31" s="4" t="n"/>
      <c r="E31" s="5" t="n"/>
      <c r="F31" s="5" t="n"/>
      <c r="G31" s="6" t="n"/>
      <c r="H31" s="6" t="n"/>
      <c r="I31" s="7" t="n"/>
      <c r="J31" s="7" t="n"/>
      <c r="K31" s="15">
        <f>IF(OR($A31="",$I31="",$L31=""),"",MIN($I31,'Paramètres'!$D$2,$L31*'Paramètres'!$D$3))</f>
        <v/>
      </c>
      <c r="L31" s="9" t="n"/>
      <c r="M31" s="5" t="n"/>
      <c r="N31" s="10" t="n"/>
      <c r="O31" s="16">
        <f>IF($A31="","",IFERROR(VLOOKUP($N31,'Paramètres'!$A$2:$B$4,2,FALSE),0))</f>
        <v/>
      </c>
      <c r="P31" s="15">
        <f>IF(OR($A31="",$K31="",$O31=""),"",$K31*$O31)</f>
        <v/>
      </c>
      <c r="Q31" s="15">
        <f>IF(OR($A31="",$P31="",$N31=""),"",IFERROR($P31/$N31,0))</f>
        <v/>
      </c>
      <c r="R31" s="12" t="n"/>
      <c r="S31" s="17">
        <f>IF(OR($A31="",$R31="",$N31=""),"",$R31+$N31-1)</f>
        <v/>
      </c>
      <c r="T31" s="7" t="n"/>
      <c r="U31" s="15">
        <f>IF(OR($A31="",$Q31=""),"",IFERROR($Q31/12,0))</f>
        <v/>
      </c>
      <c r="V31" s="18">
        <f>IF($A31="","",IF($N31=12,"Engagement 12 ans",IF($N31=9,"Engagement 9 ans","Engagement 6 ans")))</f>
        <v/>
      </c>
    </row>
    <row r="32">
      <c r="A32" s="4" t="n"/>
      <c r="B32" s="5" t="n"/>
      <c r="C32" s="5" t="n"/>
      <c r="D32" s="4" t="n"/>
      <c r="E32" s="5" t="n"/>
      <c r="F32" s="5" t="n"/>
      <c r="G32" s="6" t="n"/>
      <c r="H32" s="6" t="n"/>
      <c r="I32" s="7" t="n"/>
      <c r="J32" s="7" t="n"/>
      <c r="K32" s="8">
        <f>IF(OR($A32="",$I32="",$L32=""),"",MIN($I32,'Paramètres'!$D$2,$L32*'Paramètres'!$D$3))</f>
        <v/>
      </c>
      <c r="L32" s="9" t="n"/>
      <c r="M32" s="5" t="n"/>
      <c r="N32" s="10" t="n"/>
      <c r="O32" s="11">
        <f>IF($A32="","",IFERROR(VLOOKUP($N32,'Paramètres'!$A$2:$B$4,2,FALSE),0))</f>
        <v/>
      </c>
      <c r="P32" s="8">
        <f>IF(OR($A32="",$K32="",$O32=""),"",$K32*$O32)</f>
        <v/>
      </c>
      <c r="Q32" s="8">
        <f>IF(OR($A32="",$P32="",$N32=""),"",IFERROR($P32/$N32,0))</f>
        <v/>
      </c>
      <c r="R32" s="12" t="n"/>
      <c r="S32" s="13">
        <f>IF(OR($A32="",$R32="",$N32=""),"",$R32+$N32-1)</f>
        <v/>
      </c>
      <c r="T32" s="7" t="n"/>
      <c r="U32" s="8">
        <f>IF(OR($A32="",$Q32=""),"",IFERROR($Q32/12,0))</f>
        <v/>
      </c>
      <c r="V32" s="14">
        <f>IF($A32="","",IF($N32=12,"Engagement 12 ans",IF($N32=9,"Engagement 9 ans","Engagement 6 ans")))</f>
        <v/>
      </c>
    </row>
    <row r="33">
      <c r="A33" s="4" t="n"/>
      <c r="B33" s="5" t="n"/>
      <c r="C33" s="5" t="n"/>
      <c r="D33" s="4" t="n"/>
      <c r="E33" s="5" t="n"/>
      <c r="F33" s="5" t="n"/>
      <c r="G33" s="6" t="n"/>
      <c r="H33" s="6" t="n"/>
      <c r="I33" s="7" t="n"/>
      <c r="J33" s="7" t="n"/>
      <c r="K33" s="15">
        <f>IF(OR($A33="",$I33="",$L33=""),"",MIN($I33,'Paramètres'!$D$2,$L33*'Paramètres'!$D$3))</f>
        <v/>
      </c>
      <c r="L33" s="9" t="n"/>
      <c r="M33" s="5" t="n"/>
      <c r="N33" s="10" t="n"/>
      <c r="O33" s="16">
        <f>IF($A33="","",IFERROR(VLOOKUP($N33,'Paramètres'!$A$2:$B$4,2,FALSE),0))</f>
        <v/>
      </c>
      <c r="P33" s="15">
        <f>IF(OR($A33="",$K33="",$O33=""),"",$K33*$O33)</f>
        <v/>
      </c>
      <c r="Q33" s="15">
        <f>IF(OR($A33="",$P33="",$N33=""),"",IFERROR($P33/$N33,0))</f>
        <v/>
      </c>
      <c r="R33" s="12" t="n"/>
      <c r="S33" s="17">
        <f>IF(OR($A33="",$R33="",$N33=""),"",$R33+$N33-1)</f>
        <v/>
      </c>
      <c r="T33" s="7" t="n"/>
      <c r="U33" s="15">
        <f>IF(OR($A33="",$Q33=""),"",IFERROR($Q33/12,0))</f>
        <v/>
      </c>
      <c r="V33" s="18">
        <f>IF($A33="","",IF($N33=12,"Engagement 12 ans",IF($N33=9,"Engagement 9 ans","Engagement 6 ans")))</f>
        <v/>
      </c>
    </row>
    <row r="34">
      <c r="A34" s="4" t="n"/>
      <c r="B34" s="5" t="n"/>
      <c r="C34" s="5" t="n"/>
      <c r="D34" s="4" t="n"/>
      <c r="E34" s="5" t="n"/>
      <c r="F34" s="5" t="n"/>
      <c r="G34" s="6" t="n"/>
      <c r="H34" s="6" t="n"/>
      <c r="I34" s="7" t="n"/>
      <c r="J34" s="7" t="n"/>
      <c r="K34" s="8">
        <f>IF(OR($A34="",$I34="",$L34=""),"",MIN($I34,'Paramètres'!$D$2,$L34*'Paramètres'!$D$3))</f>
        <v/>
      </c>
      <c r="L34" s="9" t="n"/>
      <c r="M34" s="5" t="n"/>
      <c r="N34" s="10" t="n"/>
      <c r="O34" s="11">
        <f>IF($A34="","",IFERROR(VLOOKUP($N34,'Paramètres'!$A$2:$B$4,2,FALSE),0))</f>
        <v/>
      </c>
      <c r="P34" s="8">
        <f>IF(OR($A34="",$K34="",$O34=""),"",$K34*$O34)</f>
        <v/>
      </c>
      <c r="Q34" s="8">
        <f>IF(OR($A34="",$P34="",$N34=""),"",IFERROR($P34/$N34,0))</f>
        <v/>
      </c>
      <c r="R34" s="12" t="n"/>
      <c r="S34" s="13">
        <f>IF(OR($A34="",$R34="",$N34=""),"",$R34+$N34-1)</f>
        <v/>
      </c>
      <c r="T34" s="7" t="n"/>
      <c r="U34" s="8">
        <f>IF(OR($A34="",$Q34=""),"",IFERROR($Q34/12,0))</f>
        <v/>
      </c>
      <c r="V34" s="14">
        <f>IF($A34="","",IF($N34=12,"Engagement 12 ans",IF($N34=9,"Engagement 9 ans","Engagement 6 ans")))</f>
        <v/>
      </c>
    </row>
    <row r="35">
      <c r="A35" s="4" t="n"/>
      <c r="B35" s="5" t="n"/>
      <c r="C35" s="5" t="n"/>
      <c r="D35" s="4" t="n"/>
      <c r="E35" s="5" t="n"/>
      <c r="F35" s="5" t="n"/>
      <c r="G35" s="6" t="n"/>
      <c r="H35" s="6" t="n"/>
      <c r="I35" s="7" t="n"/>
      <c r="J35" s="7" t="n"/>
      <c r="K35" s="15">
        <f>IF(OR($A35="",$I35="",$L35=""),"",MIN($I35,'Paramètres'!$D$2,$L35*'Paramètres'!$D$3))</f>
        <v/>
      </c>
      <c r="L35" s="9" t="n"/>
      <c r="M35" s="5" t="n"/>
      <c r="N35" s="10" t="n"/>
      <c r="O35" s="16">
        <f>IF($A35="","",IFERROR(VLOOKUP($N35,'Paramètres'!$A$2:$B$4,2,FALSE),0))</f>
        <v/>
      </c>
      <c r="P35" s="15">
        <f>IF(OR($A35="",$K35="",$O35=""),"",$K35*$O35)</f>
        <v/>
      </c>
      <c r="Q35" s="15">
        <f>IF(OR($A35="",$P35="",$N35=""),"",IFERROR($P35/$N35,0))</f>
        <v/>
      </c>
      <c r="R35" s="12" t="n"/>
      <c r="S35" s="17">
        <f>IF(OR($A35="",$R35="",$N35=""),"",$R35+$N35-1)</f>
        <v/>
      </c>
      <c r="T35" s="7" t="n"/>
      <c r="U35" s="15">
        <f>IF(OR($A35="",$Q35=""),"",IFERROR($Q35/12,0))</f>
        <v/>
      </c>
      <c r="V35" s="18">
        <f>IF($A35="","",IF($N35=12,"Engagement 12 ans",IF($N35=9,"Engagement 9 ans","Engagement 6 ans")))</f>
        <v/>
      </c>
    </row>
    <row r="36">
      <c r="A36" s="4" t="n"/>
      <c r="B36" s="5" t="n"/>
      <c r="C36" s="5" t="n"/>
      <c r="D36" s="4" t="n"/>
      <c r="E36" s="5" t="n"/>
      <c r="F36" s="5" t="n"/>
      <c r="G36" s="6" t="n"/>
      <c r="H36" s="6" t="n"/>
      <c r="I36" s="7" t="n"/>
      <c r="J36" s="7" t="n"/>
      <c r="K36" s="8">
        <f>IF(OR($A36="",$I36="",$L36=""),"",MIN($I36,'Paramètres'!$D$2,$L36*'Paramètres'!$D$3))</f>
        <v/>
      </c>
      <c r="L36" s="9" t="n"/>
      <c r="M36" s="5" t="n"/>
      <c r="N36" s="10" t="n"/>
      <c r="O36" s="11">
        <f>IF($A36="","",IFERROR(VLOOKUP($N36,'Paramètres'!$A$2:$B$4,2,FALSE),0))</f>
        <v/>
      </c>
      <c r="P36" s="8">
        <f>IF(OR($A36="",$K36="",$O36=""),"",$K36*$O36)</f>
        <v/>
      </c>
      <c r="Q36" s="8">
        <f>IF(OR($A36="",$P36="",$N36=""),"",IFERROR($P36/$N36,0))</f>
        <v/>
      </c>
      <c r="R36" s="12" t="n"/>
      <c r="S36" s="13">
        <f>IF(OR($A36="",$R36="",$N36=""),"",$R36+$N36-1)</f>
        <v/>
      </c>
      <c r="T36" s="7" t="n"/>
      <c r="U36" s="8">
        <f>IF(OR($A36="",$Q36=""),"",IFERROR($Q36/12,0))</f>
        <v/>
      </c>
      <c r="V36" s="14">
        <f>IF($A36="","",IF($N36=12,"Engagement 12 ans",IF($N36=9,"Engagement 9 ans","Engagement 6 ans")))</f>
        <v/>
      </c>
    </row>
    <row r="37">
      <c r="A37" s="4" t="n"/>
      <c r="B37" s="5" t="n"/>
      <c r="C37" s="5" t="n"/>
      <c r="D37" s="4" t="n"/>
      <c r="E37" s="5" t="n"/>
      <c r="F37" s="5" t="n"/>
      <c r="G37" s="6" t="n"/>
      <c r="H37" s="6" t="n"/>
      <c r="I37" s="7" t="n"/>
      <c r="J37" s="7" t="n"/>
      <c r="K37" s="15">
        <f>IF(OR($A37="",$I37="",$L37=""),"",MIN($I37,'Paramètres'!$D$2,$L37*'Paramètres'!$D$3))</f>
        <v/>
      </c>
      <c r="L37" s="9" t="n"/>
      <c r="M37" s="5" t="n"/>
      <c r="N37" s="10" t="n"/>
      <c r="O37" s="16">
        <f>IF($A37="","",IFERROR(VLOOKUP($N37,'Paramètres'!$A$2:$B$4,2,FALSE),0))</f>
        <v/>
      </c>
      <c r="P37" s="15">
        <f>IF(OR($A37="",$K37="",$O37=""),"",$K37*$O37)</f>
        <v/>
      </c>
      <c r="Q37" s="15">
        <f>IF(OR($A37="",$P37="",$N37=""),"",IFERROR($P37/$N37,0))</f>
        <v/>
      </c>
      <c r="R37" s="12" t="n"/>
      <c r="S37" s="17">
        <f>IF(OR($A37="",$R37="",$N37=""),"",$R37+$N37-1)</f>
        <v/>
      </c>
      <c r="T37" s="7" t="n"/>
      <c r="U37" s="15">
        <f>IF(OR($A37="",$Q37=""),"",IFERROR($Q37/12,0))</f>
        <v/>
      </c>
      <c r="V37" s="18">
        <f>IF($A37="","",IF($N37=12,"Engagement 12 ans",IF($N37=9,"Engagement 9 ans","Engagement 6 ans")))</f>
        <v/>
      </c>
    </row>
    <row r="38">
      <c r="A38" s="4" t="n"/>
      <c r="B38" s="5" t="n"/>
      <c r="C38" s="5" t="n"/>
      <c r="D38" s="4" t="n"/>
      <c r="E38" s="5" t="n"/>
      <c r="F38" s="5" t="n"/>
      <c r="G38" s="6" t="n"/>
      <c r="H38" s="6" t="n"/>
      <c r="I38" s="7" t="n"/>
      <c r="J38" s="7" t="n"/>
      <c r="K38" s="8">
        <f>IF(OR($A38="",$I38="",$L38=""),"",MIN($I38,'Paramètres'!$D$2,$L38*'Paramètres'!$D$3))</f>
        <v/>
      </c>
      <c r="L38" s="9" t="n"/>
      <c r="M38" s="5" t="n"/>
      <c r="N38" s="10" t="n"/>
      <c r="O38" s="11">
        <f>IF($A38="","",IFERROR(VLOOKUP($N38,'Paramètres'!$A$2:$B$4,2,FALSE),0))</f>
        <v/>
      </c>
      <c r="P38" s="8">
        <f>IF(OR($A38="",$K38="",$O38=""),"",$K38*$O38)</f>
        <v/>
      </c>
      <c r="Q38" s="8">
        <f>IF(OR($A38="",$P38="",$N38=""),"",IFERROR($P38/$N38,0))</f>
        <v/>
      </c>
      <c r="R38" s="12" t="n"/>
      <c r="S38" s="13">
        <f>IF(OR($A38="",$R38="",$N38=""),"",$R38+$N38-1)</f>
        <v/>
      </c>
      <c r="T38" s="7" t="n"/>
      <c r="U38" s="8">
        <f>IF(OR($A38="",$Q38=""),"",IFERROR($Q38/12,0))</f>
        <v/>
      </c>
      <c r="V38" s="14">
        <f>IF($A38="","",IF($N38=12,"Engagement 12 ans",IF($N38=9,"Engagement 9 ans","Engagement 6 ans")))</f>
        <v/>
      </c>
    </row>
    <row r="39">
      <c r="A39" s="4" t="n"/>
      <c r="B39" s="5" t="n"/>
      <c r="C39" s="5" t="n"/>
      <c r="D39" s="4" t="n"/>
      <c r="E39" s="5" t="n"/>
      <c r="F39" s="5" t="n"/>
      <c r="G39" s="6" t="n"/>
      <c r="H39" s="6" t="n"/>
      <c r="I39" s="7" t="n"/>
      <c r="J39" s="7" t="n"/>
      <c r="K39" s="15">
        <f>IF(OR($A39="",$I39="",$L39=""),"",MIN($I39,'Paramètres'!$D$2,$L39*'Paramètres'!$D$3))</f>
        <v/>
      </c>
      <c r="L39" s="9" t="n"/>
      <c r="M39" s="5" t="n"/>
      <c r="N39" s="10" t="n"/>
      <c r="O39" s="16">
        <f>IF($A39="","",IFERROR(VLOOKUP($N39,'Paramètres'!$A$2:$B$4,2,FALSE),0))</f>
        <v/>
      </c>
      <c r="P39" s="15">
        <f>IF(OR($A39="",$K39="",$O39=""),"",$K39*$O39)</f>
        <v/>
      </c>
      <c r="Q39" s="15">
        <f>IF(OR($A39="",$P39="",$N39=""),"",IFERROR($P39/$N39,0))</f>
        <v/>
      </c>
      <c r="R39" s="12" t="n"/>
      <c r="S39" s="17">
        <f>IF(OR($A39="",$R39="",$N39=""),"",$R39+$N39-1)</f>
        <v/>
      </c>
      <c r="T39" s="7" t="n"/>
      <c r="U39" s="15">
        <f>IF(OR($A39="",$Q39=""),"",IFERROR($Q39/12,0))</f>
        <v/>
      </c>
      <c r="V39" s="18">
        <f>IF($A39="","",IF($N39=12,"Engagement 12 ans",IF($N39=9,"Engagement 9 ans","Engagement 6 ans")))</f>
        <v/>
      </c>
    </row>
    <row r="40">
      <c r="A40" s="4" t="n"/>
      <c r="B40" s="5" t="n"/>
      <c r="C40" s="5" t="n"/>
      <c r="D40" s="4" t="n"/>
      <c r="E40" s="5" t="n"/>
      <c r="F40" s="5" t="n"/>
      <c r="G40" s="6" t="n"/>
      <c r="H40" s="6" t="n"/>
      <c r="I40" s="7" t="n"/>
      <c r="J40" s="7" t="n"/>
      <c r="K40" s="8">
        <f>IF(OR($A40="",$I40="",$L40=""),"",MIN($I40,'Paramètres'!$D$2,$L40*'Paramètres'!$D$3))</f>
        <v/>
      </c>
      <c r="L40" s="9" t="n"/>
      <c r="M40" s="5" t="n"/>
      <c r="N40" s="10" t="n"/>
      <c r="O40" s="11">
        <f>IF($A40="","",IFERROR(VLOOKUP($N40,'Paramètres'!$A$2:$B$4,2,FALSE),0))</f>
        <v/>
      </c>
      <c r="P40" s="8">
        <f>IF(OR($A40="",$K40="",$O40=""),"",$K40*$O40)</f>
        <v/>
      </c>
      <c r="Q40" s="8">
        <f>IF(OR($A40="",$P40="",$N40=""),"",IFERROR($P40/$N40,0))</f>
        <v/>
      </c>
      <c r="R40" s="12" t="n"/>
      <c r="S40" s="13">
        <f>IF(OR($A40="",$R40="",$N40=""),"",$R40+$N40-1)</f>
        <v/>
      </c>
      <c r="T40" s="7" t="n"/>
      <c r="U40" s="8">
        <f>IF(OR($A40="",$Q40=""),"",IFERROR($Q40/12,0))</f>
        <v/>
      </c>
      <c r="V40" s="14">
        <f>IF($A40="","",IF($N40=12,"Engagement 12 ans",IF($N40=9,"Engagement 9 ans","Engagement 6 ans")))</f>
        <v/>
      </c>
    </row>
    <row r="41">
      <c r="A41" s="4" t="n"/>
      <c r="B41" s="5" t="n"/>
      <c r="C41" s="5" t="n"/>
      <c r="D41" s="4" t="n"/>
      <c r="E41" s="5" t="n"/>
      <c r="F41" s="5" t="n"/>
      <c r="G41" s="6" t="n"/>
      <c r="H41" s="6" t="n"/>
      <c r="I41" s="7" t="n"/>
      <c r="J41" s="7" t="n"/>
      <c r="K41" s="15">
        <f>IF(OR($A41="",$I41="",$L41=""),"",MIN($I41,'Paramètres'!$D$2,$L41*'Paramètres'!$D$3))</f>
        <v/>
      </c>
      <c r="L41" s="9" t="n"/>
      <c r="M41" s="5" t="n"/>
      <c r="N41" s="10" t="n"/>
      <c r="O41" s="16">
        <f>IF($A41="","",IFERROR(VLOOKUP($N41,'Paramètres'!$A$2:$B$4,2,FALSE),0))</f>
        <v/>
      </c>
      <c r="P41" s="15">
        <f>IF(OR($A41="",$K41="",$O41=""),"",$K41*$O41)</f>
        <v/>
      </c>
      <c r="Q41" s="15">
        <f>IF(OR($A41="",$P41="",$N41=""),"",IFERROR($P41/$N41,0))</f>
        <v/>
      </c>
      <c r="R41" s="12" t="n"/>
      <c r="S41" s="17">
        <f>IF(OR($A41="",$R41="",$N41=""),"",$R41+$N41-1)</f>
        <v/>
      </c>
      <c r="T41" s="7" t="n"/>
      <c r="U41" s="15">
        <f>IF(OR($A41="",$Q41=""),"",IFERROR($Q41/12,0))</f>
        <v/>
      </c>
      <c r="V41" s="18">
        <f>IF($A41="","",IF($N41=12,"Engagement 12 ans",IF($N41=9,"Engagement 9 ans","Engagement 6 ans")))</f>
        <v/>
      </c>
    </row>
    <row r="42">
      <c r="A42" s="4" t="n"/>
      <c r="B42" s="5" t="n"/>
      <c r="C42" s="5" t="n"/>
      <c r="D42" s="4" t="n"/>
      <c r="E42" s="5" t="n"/>
      <c r="F42" s="5" t="n"/>
      <c r="G42" s="6" t="n"/>
      <c r="H42" s="6" t="n"/>
      <c r="I42" s="7" t="n"/>
      <c r="J42" s="7" t="n"/>
      <c r="K42" s="8">
        <f>IF(OR($A42="",$I42="",$L42=""),"",MIN($I42,'Paramètres'!$D$2,$L42*'Paramètres'!$D$3))</f>
        <v/>
      </c>
      <c r="L42" s="9" t="n"/>
      <c r="M42" s="5" t="n"/>
      <c r="N42" s="10" t="n"/>
      <c r="O42" s="11">
        <f>IF($A42="","",IFERROR(VLOOKUP($N42,'Paramètres'!$A$2:$B$4,2,FALSE),0))</f>
        <v/>
      </c>
      <c r="P42" s="8">
        <f>IF(OR($A42="",$K42="",$O42=""),"",$K42*$O42)</f>
        <v/>
      </c>
      <c r="Q42" s="8">
        <f>IF(OR($A42="",$P42="",$N42=""),"",IFERROR($P42/$N42,0))</f>
        <v/>
      </c>
      <c r="R42" s="12" t="n"/>
      <c r="S42" s="13">
        <f>IF(OR($A42="",$R42="",$N42=""),"",$R42+$N42-1)</f>
        <v/>
      </c>
      <c r="T42" s="7" t="n"/>
      <c r="U42" s="8">
        <f>IF(OR($A42="",$Q42=""),"",IFERROR($Q42/12,0))</f>
        <v/>
      </c>
      <c r="V42" s="14">
        <f>IF($A42="","",IF($N42=12,"Engagement 12 ans",IF($N42=9,"Engagement 9 ans","Engagement 6 ans")))</f>
        <v/>
      </c>
    </row>
    <row r="43">
      <c r="A43" s="4" t="n"/>
      <c r="B43" s="5" t="n"/>
      <c r="C43" s="5" t="n"/>
      <c r="D43" s="4" t="n"/>
      <c r="E43" s="5" t="n"/>
      <c r="F43" s="5" t="n"/>
      <c r="G43" s="6" t="n"/>
      <c r="H43" s="6" t="n"/>
      <c r="I43" s="7" t="n"/>
      <c r="J43" s="7" t="n"/>
      <c r="K43" s="15">
        <f>IF(OR($A43="",$I43="",$L43=""),"",MIN($I43,'Paramètres'!$D$2,$L43*'Paramètres'!$D$3))</f>
        <v/>
      </c>
      <c r="L43" s="9" t="n"/>
      <c r="M43" s="5" t="n"/>
      <c r="N43" s="10" t="n"/>
      <c r="O43" s="16">
        <f>IF($A43="","",IFERROR(VLOOKUP($N43,'Paramètres'!$A$2:$B$4,2,FALSE),0))</f>
        <v/>
      </c>
      <c r="P43" s="15">
        <f>IF(OR($A43="",$K43="",$O43=""),"",$K43*$O43)</f>
        <v/>
      </c>
      <c r="Q43" s="15">
        <f>IF(OR($A43="",$P43="",$N43=""),"",IFERROR($P43/$N43,0))</f>
        <v/>
      </c>
      <c r="R43" s="12" t="n"/>
      <c r="S43" s="17">
        <f>IF(OR($A43="",$R43="",$N43=""),"",$R43+$N43-1)</f>
        <v/>
      </c>
      <c r="T43" s="7" t="n"/>
      <c r="U43" s="15">
        <f>IF(OR($A43="",$Q43=""),"",IFERROR($Q43/12,0))</f>
        <v/>
      </c>
      <c r="V43" s="18">
        <f>IF($A43="","",IF($N43=12,"Engagement 12 ans",IF($N43=9,"Engagement 9 ans","Engagement 6 ans")))</f>
        <v/>
      </c>
    </row>
    <row r="44">
      <c r="A44" s="4" t="n"/>
      <c r="B44" s="5" t="n"/>
      <c r="C44" s="5" t="n"/>
      <c r="D44" s="4" t="n"/>
      <c r="E44" s="5" t="n"/>
      <c r="F44" s="5" t="n"/>
      <c r="G44" s="6" t="n"/>
      <c r="H44" s="6" t="n"/>
      <c r="I44" s="7" t="n"/>
      <c r="J44" s="7" t="n"/>
      <c r="K44" s="8">
        <f>IF(OR($A44="",$I44="",$L44=""),"",MIN($I44,'Paramètres'!$D$2,$L44*'Paramètres'!$D$3))</f>
        <v/>
      </c>
      <c r="L44" s="9" t="n"/>
      <c r="M44" s="5" t="n"/>
      <c r="N44" s="10" t="n"/>
      <c r="O44" s="11">
        <f>IF($A44="","",IFERROR(VLOOKUP($N44,'Paramètres'!$A$2:$B$4,2,FALSE),0))</f>
        <v/>
      </c>
      <c r="P44" s="8">
        <f>IF(OR($A44="",$K44="",$O44=""),"",$K44*$O44)</f>
        <v/>
      </c>
      <c r="Q44" s="8">
        <f>IF(OR($A44="",$P44="",$N44=""),"",IFERROR($P44/$N44,0))</f>
        <v/>
      </c>
      <c r="R44" s="12" t="n"/>
      <c r="S44" s="13">
        <f>IF(OR($A44="",$R44="",$N44=""),"",$R44+$N44-1)</f>
        <v/>
      </c>
      <c r="T44" s="7" t="n"/>
      <c r="U44" s="8">
        <f>IF(OR($A44="",$Q44=""),"",IFERROR($Q44/12,0))</f>
        <v/>
      </c>
      <c r="V44" s="14">
        <f>IF($A44="","",IF($N44=12,"Engagement 12 ans",IF($N44=9,"Engagement 9 ans","Engagement 6 ans")))</f>
        <v/>
      </c>
    </row>
    <row r="45">
      <c r="A45" s="4" t="n"/>
      <c r="B45" s="5" t="n"/>
      <c r="C45" s="5" t="n"/>
      <c r="D45" s="4" t="n"/>
      <c r="E45" s="5" t="n"/>
      <c r="F45" s="5" t="n"/>
      <c r="G45" s="6" t="n"/>
      <c r="H45" s="6" t="n"/>
      <c r="I45" s="7" t="n"/>
      <c r="J45" s="7" t="n"/>
      <c r="K45" s="15">
        <f>IF(OR($A45="",$I45="",$L45=""),"",MIN($I45,'Paramètres'!$D$2,$L45*'Paramètres'!$D$3))</f>
        <v/>
      </c>
      <c r="L45" s="9" t="n"/>
      <c r="M45" s="5" t="n"/>
      <c r="N45" s="10" t="n"/>
      <c r="O45" s="16">
        <f>IF($A45="","",IFERROR(VLOOKUP($N45,'Paramètres'!$A$2:$B$4,2,FALSE),0))</f>
        <v/>
      </c>
      <c r="P45" s="15">
        <f>IF(OR($A45="",$K45="",$O45=""),"",$K45*$O45)</f>
        <v/>
      </c>
      <c r="Q45" s="15">
        <f>IF(OR($A45="",$P45="",$N45=""),"",IFERROR($P45/$N45,0))</f>
        <v/>
      </c>
      <c r="R45" s="12" t="n"/>
      <c r="S45" s="17">
        <f>IF(OR($A45="",$R45="",$N45=""),"",$R45+$N45-1)</f>
        <v/>
      </c>
      <c r="T45" s="7" t="n"/>
      <c r="U45" s="15">
        <f>IF(OR($A45="",$Q45=""),"",IFERROR($Q45/12,0))</f>
        <v/>
      </c>
      <c r="V45" s="18">
        <f>IF($A45="","",IF($N45=12,"Engagement 12 ans",IF($N45=9,"Engagement 9 ans","Engagement 6 ans")))</f>
        <v/>
      </c>
    </row>
    <row r="46">
      <c r="A46" s="4" t="n"/>
      <c r="B46" s="5" t="n"/>
      <c r="C46" s="5" t="n"/>
      <c r="D46" s="4" t="n"/>
      <c r="E46" s="5" t="n"/>
      <c r="F46" s="5" t="n"/>
      <c r="G46" s="6" t="n"/>
      <c r="H46" s="6" t="n"/>
      <c r="I46" s="7" t="n"/>
      <c r="J46" s="7" t="n"/>
      <c r="K46" s="8">
        <f>IF(OR($A46="",$I46="",$L46=""),"",MIN($I46,'Paramètres'!$D$2,$L46*'Paramètres'!$D$3))</f>
        <v/>
      </c>
      <c r="L46" s="9" t="n"/>
      <c r="M46" s="5" t="n"/>
      <c r="N46" s="10" t="n"/>
      <c r="O46" s="11">
        <f>IF($A46="","",IFERROR(VLOOKUP($N46,'Paramètres'!$A$2:$B$4,2,FALSE),0))</f>
        <v/>
      </c>
      <c r="P46" s="8">
        <f>IF(OR($A46="",$K46="",$O46=""),"",$K46*$O46)</f>
        <v/>
      </c>
      <c r="Q46" s="8">
        <f>IF(OR($A46="",$P46="",$N46=""),"",IFERROR($P46/$N46,0))</f>
        <v/>
      </c>
      <c r="R46" s="12" t="n"/>
      <c r="S46" s="13">
        <f>IF(OR($A46="",$R46="",$N46=""),"",$R46+$N46-1)</f>
        <v/>
      </c>
      <c r="T46" s="7" t="n"/>
      <c r="U46" s="8">
        <f>IF(OR($A46="",$Q46=""),"",IFERROR($Q46/12,0))</f>
        <v/>
      </c>
      <c r="V46" s="14">
        <f>IF($A46="","",IF($N46=12,"Engagement 12 ans",IF($N46=9,"Engagement 9 ans","Engagement 6 ans")))</f>
        <v/>
      </c>
    </row>
    <row r="47">
      <c r="A47" s="4" t="n"/>
      <c r="B47" s="5" t="n"/>
      <c r="C47" s="5" t="n"/>
      <c r="D47" s="4" t="n"/>
      <c r="E47" s="5" t="n"/>
      <c r="F47" s="5" t="n"/>
      <c r="G47" s="6" t="n"/>
      <c r="H47" s="6" t="n"/>
      <c r="I47" s="7" t="n"/>
      <c r="J47" s="7" t="n"/>
      <c r="K47" s="15">
        <f>IF(OR($A47="",$I47="",$L47=""),"",MIN($I47,'Paramètres'!$D$2,$L47*'Paramètres'!$D$3))</f>
        <v/>
      </c>
      <c r="L47" s="9" t="n"/>
      <c r="M47" s="5" t="n"/>
      <c r="N47" s="10" t="n"/>
      <c r="O47" s="16">
        <f>IF($A47="","",IFERROR(VLOOKUP($N47,'Paramètres'!$A$2:$B$4,2,FALSE),0))</f>
        <v/>
      </c>
      <c r="P47" s="15">
        <f>IF(OR($A47="",$K47="",$O47=""),"",$K47*$O47)</f>
        <v/>
      </c>
      <c r="Q47" s="15">
        <f>IF(OR($A47="",$P47="",$N47=""),"",IFERROR($P47/$N47,0))</f>
        <v/>
      </c>
      <c r="R47" s="12" t="n"/>
      <c r="S47" s="17">
        <f>IF(OR($A47="",$R47="",$N47=""),"",$R47+$N47-1)</f>
        <v/>
      </c>
      <c r="T47" s="7" t="n"/>
      <c r="U47" s="15">
        <f>IF(OR($A47="",$Q47=""),"",IFERROR($Q47/12,0))</f>
        <v/>
      </c>
      <c r="V47" s="18">
        <f>IF($A47="","",IF($N47=12,"Engagement 12 ans",IF($N47=9,"Engagement 9 ans","Engagement 6 ans")))</f>
        <v/>
      </c>
    </row>
    <row r="48">
      <c r="A48" s="4" t="n"/>
      <c r="B48" s="5" t="n"/>
      <c r="C48" s="5" t="n"/>
      <c r="D48" s="4" t="n"/>
      <c r="E48" s="5" t="n"/>
      <c r="F48" s="5" t="n"/>
      <c r="G48" s="6" t="n"/>
      <c r="H48" s="6" t="n"/>
      <c r="I48" s="7" t="n"/>
      <c r="J48" s="7" t="n"/>
      <c r="K48" s="8">
        <f>IF(OR($A48="",$I48="",$L48=""),"",MIN($I48,'Paramètres'!$D$2,$L48*'Paramètres'!$D$3))</f>
        <v/>
      </c>
      <c r="L48" s="9" t="n"/>
      <c r="M48" s="5" t="n"/>
      <c r="N48" s="10" t="n"/>
      <c r="O48" s="11">
        <f>IF($A48="","",IFERROR(VLOOKUP($N48,'Paramètres'!$A$2:$B$4,2,FALSE),0))</f>
        <v/>
      </c>
      <c r="P48" s="8">
        <f>IF(OR($A48="",$K48="",$O48=""),"",$K48*$O48)</f>
        <v/>
      </c>
      <c r="Q48" s="8">
        <f>IF(OR($A48="",$P48="",$N48=""),"",IFERROR($P48/$N48,0))</f>
        <v/>
      </c>
      <c r="R48" s="12" t="n"/>
      <c r="S48" s="13">
        <f>IF(OR($A48="",$R48="",$N48=""),"",$R48+$N48-1)</f>
        <v/>
      </c>
      <c r="T48" s="7" t="n"/>
      <c r="U48" s="8">
        <f>IF(OR($A48="",$Q48=""),"",IFERROR($Q48/12,0))</f>
        <v/>
      </c>
      <c r="V48" s="14">
        <f>IF($A48="","",IF($N48=12,"Engagement 12 ans",IF($N48=9,"Engagement 9 ans","Engagement 6 ans")))</f>
        <v/>
      </c>
    </row>
    <row r="49">
      <c r="A49" s="4" t="n"/>
      <c r="B49" s="5" t="n"/>
      <c r="C49" s="5" t="n"/>
      <c r="D49" s="4" t="n"/>
      <c r="E49" s="5" t="n"/>
      <c r="F49" s="5" t="n"/>
      <c r="G49" s="6" t="n"/>
      <c r="H49" s="6" t="n"/>
      <c r="I49" s="7" t="n"/>
      <c r="J49" s="7" t="n"/>
      <c r="K49" s="15">
        <f>IF(OR($A49="",$I49="",$L49=""),"",MIN($I49,'Paramètres'!$D$2,$L49*'Paramètres'!$D$3))</f>
        <v/>
      </c>
      <c r="L49" s="9" t="n"/>
      <c r="M49" s="5" t="n"/>
      <c r="N49" s="10" t="n"/>
      <c r="O49" s="16">
        <f>IF($A49="","",IFERROR(VLOOKUP($N49,'Paramètres'!$A$2:$B$4,2,FALSE),0))</f>
        <v/>
      </c>
      <c r="P49" s="15">
        <f>IF(OR($A49="",$K49="",$O49=""),"",$K49*$O49)</f>
        <v/>
      </c>
      <c r="Q49" s="15">
        <f>IF(OR($A49="",$P49="",$N49=""),"",IFERROR($P49/$N49,0))</f>
        <v/>
      </c>
      <c r="R49" s="12" t="n"/>
      <c r="S49" s="17">
        <f>IF(OR($A49="",$R49="",$N49=""),"",$R49+$N49-1)</f>
        <v/>
      </c>
      <c r="T49" s="7" t="n"/>
      <c r="U49" s="15">
        <f>IF(OR($A49="",$Q49=""),"",IFERROR($Q49/12,0))</f>
        <v/>
      </c>
      <c r="V49" s="18">
        <f>IF($A49="","",IF($N49=12,"Engagement 12 ans",IF($N49=9,"Engagement 9 ans","Engagement 6 ans")))</f>
        <v/>
      </c>
    </row>
    <row r="50">
      <c r="A50" s="4" t="n"/>
      <c r="B50" s="5" t="n"/>
      <c r="C50" s="5" t="n"/>
      <c r="D50" s="4" t="n"/>
      <c r="E50" s="5" t="n"/>
      <c r="F50" s="5" t="n"/>
      <c r="G50" s="6" t="n"/>
      <c r="H50" s="6" t="n"/>
      <c r="I50" s="7" t="n"/>
      <c r="J50" s="7" t="n"/>
      <c r="K50" s="8">
        <f>IF(OR($A50="",$I50="",$L50=""),"",MIN($I50,'Paramètres'!$D$2,$L50*'Paramètres'!$D$3))</f>
        <v/>
      </c>
      <c r="L50" s="9" t="n"/>
      <c r="M50" s="5" t="n"/>
      <c r="N50" s="10" t="n"/>
      <c r="O50" s="11">
        <f>IF($A50="","",IFERROR(VLOOKUP($N50,'Paramètres'!$A$2:$B$4,2,FALSE),0))</f>
        <v/>
      </c>
      <c r="P50" s="8">
        <f>IF(OR($A50="",$K50="",$O50=""),"",$K50*$O50)</f>
        <v/>
      </c>
      <c r="Q50" s="8">
        <f>IF(OR($A50="",$P50="",$N50=""),"",IFERROR($P50/$N50,0))</f>
        <v/>
      </c>
      <c r="R50" s="12" t="n"/>
      <c r="S50" s="13">
        <f>IF(OR($A50="",$R50="",$N50=""),"",$R50+$N50-1)</f>
        <v/>
      </c>
      <c r="T50" s="7" t="n"/>
      <c r="U50" s="8">
        <f>IF(OR($A50="",$Q50=""),"",IFERROR($Q50/12,0))</f>
        <v/>
      </c>
      <c r="V50" s="14">
        <f>IF($A50="","",IF($N50=12,"Engagement 12 ans",IF($N50=9,"Engagement 9 ans","Engagement 6 ans")))</f>
        <v/>
      </c>
    </row>
    <row r="51">
      <c r="A51" s="4" t="n"/>
      <c r="B51" s="5" t="n"/>
      <c r="C51" s="5" t="n"/>
      <c r="D51" s="4" t="n"/>
      <c r="E51" s="5" t="n"/>
      <c r="F51" s="5" t="n"/>
      <c r="G51" s="6" t="n"/>
      <c r="H51" s="6" t="n"/>
      <c r="I51" s="7" t="n"/>
      <c r="J51" s="7" t="n"/>
      <c r="K51" s="15">
        <f>IF(OR($A51="",$I51="",$L51=""),"",MIN($I51,'Paramètres'!$D$2,$L51*'Paramètres'!$D$3))</f>
        <v/>
      </c>
      <c r="L51" s="9" t="n"/>
      <c r="M51" s="5" t="n"/>
      <c r="N51" s="10" t="n"/>
      <c r="O51" s="16">
        <f>IF($A51="","",IFERROR(VLOOKUP($N51,'Paramètres'!$A$2:$B$4,2,FALSE),0))</f>
        <v/>
      </c>
      <c r="P51" s="15">
        <f>IF(OR($A51="",$K51="",$O51=""),"",$K51*$O51)</f>
        <v/>
      </c>
      <c r="Q51" s="15">
        <f>IF(OR($A51="",$P51="",$N51=""),"",IFERROR($P51/$N51,0))</f>
        <v/>
      </c>
      <c r="R51" s="12" t="n"/>
      <c r="S51" s="17">
        <f>IF(OR($A51="",$R51="",$N51=""),"",$R51+$N51-1)</f>
        <v/>
      </c>
      <c r="T51" s="7" t="n"/>
      <c r="U51" s="15">
        <f>IF(OR($A51="",$Q51=""),"",IFERROR($Q51/12,0))</f>
        <v/>
      </c>
      <c r="V51" s="18">
        <f>IF($A51="","",IF($N51=12,"Engagement 12 ans",IF($N51=9,"Engagement 9 ans","Engagement 6 ans")))</f>
        <v/>
      </c>
    </row>
    <row r="52">
      <c r="A52" s="4" t="n"/>
      <c r="B52" s="5" t="n"/>
      <c r="C52" s="5" t="n"/>
      <c r="D52" s="4" t="n"/>
      <c r="E52" s="5" t="n"/>
      <c r="F52" s="5" t="n"/>
      <c r="G52" s="6" t="n"/>
      <c r="H52" s="6" t="n"/>
      <c r="I52" s="7" t="n"/>
      <c r="J52" s="7" t="n"/>
      <c r="K52" s="8">
        <f>IF(OR($A52="",$I52="",$L52=""),"",MIN($I52,'Paramètres'!$D$2,$L52*'Paramètres'!$D$3))</f>
        <v/>
      </c>
      <c r="L52" s="9" t="n"/>
      <c r="M52" s="5" t="n"/>
      <c r="N52" s="10" t="n"/>
      <c r="O52" s="11">
        <f>IF($A52="","",IFERROR(VLOOKUP($N52,'Paramètres'!$A$2:$B$4,2,FALSE),0))</f>
        <v/>
      </c>
      <c r="P52" s="8">
        <f>IF(OR($A52="",$K52="",$O52=""),"",$K52*$O52)</f>
        <v/>
      </c>
      <c r="Q52" s="8">
        <f>IF(OR($A52="",$P52="",$N52=""),"",IFERROR($P52/$N52,0))</f>
        <v/>
      </c>
      <c r="R52" s="12" t="n"/>
      <c r="S52" s="13">
        <f>IF(OR($A52="",$R52="",$N52=""),"",$R52+$N52-1)</f>
        <v/>
      </c>
      <c r="T52" s="7" t="n"/>
      <c r="U52" s="8">
        <f>IF(OR($A52="",$Q52=""),"",IFERROR($Q52/12,0))</f>
        <v/>
      </c>
      <c r="V52" s="14">
        <f>IF($A52="","",IF($N52=12,"Engagement 12 ans",IF($N52=9,"Engagement 9 ans","Engagement 6 ans")))</f>
        <v/>
      </c>
    </row>
    <row r="53">
      <c r="A53" s="4" t="n"/>
      <c r="B53" s="5" t="n"/>
      <c r="C53" s="5" t="n"/>
      <c r="D53" s="4" t="n"/>
      <c r="E53" s="5" t="n"/>
      <c r="F53" s="5" t="n"/>
      <c r="G53" s="6" t="n"/>
      <c r="H53" s="6" t="n"/>
      <c r="I53" s="7" t="n"/>
      <c r="J53" s="7" t="n"/>
      <c r="K53" s="15">
        <f>IF(OR($A53="",$I53="",$L53=""),"",MIN($I53,'Paramètres'!$D$2,$L53*'Paramètres'!$D$3))</f>
        <v/>
      </c>
      <c r="L53" s="9" t="n"/>
      <c r="M53" s="5" t="n"/>
      <c r="N53" s="10" t="n"/>
      <c r="O53" s="16">
        <f>IF($A53="","",IFERROR(VLOOKUP($N53,'Paramètres'!$A$2:$B$4,2,FALSE),0))</f>
        <v/>
      </c>
      <c r="P53" s="15">
        <f>IF(OR($A53="",$K53="",$O53=""),"",$K53*$O53)</f>
        <v/>
      </c>
      <c r="Q53" s="15">
        <f>IF(OR($A53="",$P53="",$N53=""),"",IFERROR($P53/$N53,0))</f>
        <v/>
      </c>
      <c r="R53" s="12" t="n"/>
      <c r="S53" s="17">
        <f>IF(OR($A53="",$R53="",$N53=""),"",$R53+$N53-1)</f>
        <v/>
      </c>
      <c r="T53" s="7" t="n"/>
      <c r="U53" s="15">
        <f>IF(OR($A53="",$Q53=""),"",IFERROR($Q53/12,0))</f>
        <v/>
      </c>
      <c r="V53" s="18">
        <f>IF($A53="","",IF($N53=12,"Engagement 12 ans",IF($N53=9,"Engagement 9 ans","Engagement 6 ans")))</f>
        <v/>
      </c>
    </row>
    <row r="54">
      <c r="A54" s="4" t="n"/>
      <c r="B54" s="5" t="n"/>
      <c r="C54" s="5" t="n"/>
      <c r="D54" s="4" t="n"/>
      <c r="E54" s="5" t="n"/>
      <c r="F54" s="5" t="n"/>
      <c r="G54" s="6" t="n"/>
      <c r="H54" s="6" t="n"/>
      <c r="I54" s="7" t="n"/>
      <c r="J54" s="7" t="n"/>
      <c r="K54" s="8">
        <f>IF(OR($A54="",$I54="",$L54=""),"",MIN($I54,'Paramètres'!$D$2,$L54*'Paramètres'!$D$3))</f>
        <v/>
      </c>
      <c r="L54" s="9" t="n"/>
      <c r="M54" s="5" t="n"/>
      <c r="N54" s="10" t="n"/>
      <c r="O54" s="11">
        <f>IF($A54="","",IFERROR(VLOOKUP($N54,'Paramètres'!$A$2:$B$4,2,FALSE),0))</f>
        <v/>
      </c>
      <c r="P54" s="8">
        <f>IF(OR($A54="",$K54="",$O54=""),"",$K54*$O54)</f>
        <v/>
      </c>
      <c r="Q54" s="8">
        <f>IF(OR($A54="",$P54="",$N54=""),"",IFERROR($P54/$N54,0))</f>
        <v/>
      </c>
      <c r="R54" s="12" t="n"/>
      <c r="S54" s="13">
        <f>IF(OR($A54="",$R54="",$N54=""),"",$R54+$N54-1)</f>
        <v/>
      </c>
      <c r="T54" s="7" t="n"/>
      <c r="U54" s="8">
        <f>IF(OR($A54="",$Q54=""),"",IFERROR($Q54/12,0))</f>
        <v/>
      </c>
      <c r="V54" s="14">
        <f>IF($A54="","",IF($N54=12,"Engagement 12 ans",IF($N54=9,"Engagement 9 ans","Engagement 6 ans")))</f>
        <v/>
      </c>
    </row>
    <row r="55">
      <c r="A55" s="4" t="n"/>
      <c r="B55" s="5" t="n"/>
      <c r="C55" s="5" t="n"/>
      <c r="D55" s="4" t="n"/>
      <c r="E55" s="5" t="n"/>
      <c r="F55" s="5" t="n"/>
      <c r="G55" s="6" t="n"/>
      <c r="H55" s="6" t="n"/>
      <c r="I55" s="7" t="n"/>
      <c r="J55" s="7" t="n"/>
      <c r="K55" s="15">
        <f>IF(OR($A55="",$I55="",$L55=""),"",MIN($I55,'Paramètres'!$D$2,$L55*'Paramètres'!$D$3))</f>
        <v/>
      </c>
      <c r="L55" s="9" t="n"/>
      <c r="M55" s="5" t="n"/>
      <c r="N55" s="10" t="n"/>
      <c r="O55" s="16">
        <f>IF($A55="","",IFERROR(VLOOKUP($N55,'Paramètres'!$A$2:$B$4,2,FALSE),0))</f>
        <v/>
      </c>
      <c r="P55" s="15">
        <f>IF(OR($A55="",$K55="",$O55=""),"",$K55*$O55)</f>
        <v/>
      </c>
      <c r="Q55" s="15">
        <f>IF(OR($A55="",$P55="",$N55=""),"",IFERROR($P55/$N55,0))</f>
        <v/>
      </c>
      <c r="R55" s="12" t="n"/>
      <c r="S55" s="17">
        <f>IF(OR($A55="",$R55="",$N55=""),"",$R55+$N55-1)</f>
        <v/>
      </c>
      <c r="T55" s="7" t="n"/>
      <c r="U55" s="15">
        <f>IF(OR($A55="",$Q55=""),"",IFERROR($Q55/12,0))</f>
        <v/>
      </c>
      <c r="V55" s="18">
        <f>IF($A55="","",IF($N55=12,"Engagement 12 ans",IF($N55=9,"Engagement 9 ans","Engagement 6 ans")))</f>
        <v/>
      </c>
    </row>
    <row r="56">
      <c r="A56" s="4" t="n"/>
      <c r="B56" s="5" t="n"/>
      <c r="C56" s="5" t="n"/>
      <c r="D56" s="4" t="n"/>
      <c r="E56" s="5" t="n"/>
      <c r="F56" s="5" t="n"/>
      <c r="G56" s="6" t="n"/>
      <c r="H56" s="6" t="n"/>
      <c r="I56" s="7" t="n"/>
      <c r="J56" s="7" t="n"/>
      <c r="K56" s="8">
        <f>IF(OR($A56="",$I56="",$L56=""),"",MIN($I56,'Paramètres'!$D$2,$L56*'Paramètres'!$D$3))</f>
        <v/>
      </c>
      <c r="L56" s="9" t="n"/>
      <c r="M56" s="5" t="n"/>
      <c r="N56" s="10" t="n"/>
      <c r="O56" s="11">
        <f>IF($A56="","",IFERROR(VLOOKUP($N56,'Paramètres'!$A$2:$B$4,2,FALSE),0))</f>
        <v/>
      </c>
      <c r="P56" s="8">
        <f>IF(OR($A56="",$K56="",$O56=""),"",$K56*$O56)</f>
        <v/>
      </c>
      <c r="Q56" s="8">
        <f>IF(OR($A56="",$P56="",$N56=""),"",IFERROR($P56/$N56,0))</f>
        <v/>
      </c>
      <c r="R56" s="12" t="n"/>
      <c r="S56" s="13">
        <f>IF(OR($A56="",$R56="",$N56=""),"",$R56+$N56-1)</f>
        <v/>
      </c>
      <c r="T56" s="7" t="n"/>
      <c r="U56" s="8">
        <f>IF(OR($A56="",$Q56=""),"",IFERROR($Q56/12,0))</f>
        <v/>
      </c>
      <c r="V56" s="14">
        <f>IF($A56="","",IF($N56=12,"Engagement 12 ans",IF($N56=9,"Engagement 9 ans","Engagement 6 ans")))</f>
        <v/>
      </c>
    </row>
    <row r="57">
      <c r="A57" s="4" t="n"/>
      <c r="B57" s="5" t="n"/>
      <c r="C57" s="5" t="n"/>
      <c r="D57" s="4" t="n"/>
      <c r="E57" s="5" t="n"/>
      <c r="F57" s="5" t="n"/>
      <c r="G57" s="6" t="n"/>
      <c r="H57" s="6" t="n"/>
      <c r="I57" s="7" t="n"/>
      <c r="J57" s="7" t="n"/>
      <c r="K57" s="15">
        <f>IF(OR($A57="",$I57="",$L57=""),"",MIN($I57,'Paramètres'!$D$2,$L57*'Paramètres'!$D$3))</f>
        <v/>
      </c>
      <c r="L57" s="9" t="n"/>
      <c r="M57" s="5" t="n"/>
      <c r="N57" s="10" t="n"/>
      <c r="O57" s="16">
        <f>IF($A57="","",IFERROR(VLOOKUP($N57,'Paramètres'!$A$2:$B$4,2,FALSE),0))</f>
        <v/>
      </c>
      <c r="P57" s="15">
        <f>IF(OR($A57="",$K57="",$O57=""),"",$K57*$O57)</f>
        <v/>
      </c>
      <c r="Q57" s="15">
        <f>IF(OR($A57="",$P57="",$N57=""),"",IFERROR($P57/$N57,0))</f>
        <v/>
      </c>
      <c r="R57" s="12" t="n"/>
      <c r="S57" s="17">
        <f>IF(OR($A57="",$R57="",$N57=""),"",$R57+$N57-1)</f>
        <v/>
      </c>
      <c r="T57" s="7" t="n"/>
      <c r="U57" s="15">
        <f>IF(OR($A57="",$Q57=""),"",IFERROR($Q57/12,0))</f>
        <v/>
      </c>
      <c r="V57" s="18">
        <f>IF($A57="","",IF($N57=12,"Engagement 12 ans",IF($N57=9,"Engagement 9 ans","Engagement 6 ans")))</f>
        <v/>
      </c>
    </row>
    <row r="58">
      <c r="A58" s="4" t="n"/>
      <c r="B58" s="5" t="n"/>
      <c r="C58" s="5" t="n"/>
      <c r="D58" s="4" t="n"/>
      <c r="E58" s="5" t="n"/>
      <c r="F58" s="5" t="n"/>
      <c r="G58" s="6" t="n"/>
      <c r="H58" s="6" t="n"/>
      <c r="I58" s="7" t="n"/>
      <c r="J58" s="7" t="n"/>
      <c r="K58" s="8">
        <f>IF(OR($A58="",$I58="",$L58=""),"",MIN($I58,'Paramètres'!$D$2,$L58*'Paramètres'!$D$3))</f>
        <v/>
      </c>
      <c r="L58" s="9" t="n"/>
      <c r="M58" s="5" t="n"/>
      <c r="N58" s="10" t="n"/>
      <c r="O58" s="11">
        <f>IF($A58="","",IFERROR(VLOOKUP($N58,'Paramètres'!$A$2:$B$4,2,FALSE),0))</f>
        <v/>
      </c>
      <c r="P58" s="8">
        <f>IF(OR($A58="",$K58="",$O58=""),"",$K58*$O58)</f>
        <v/>
      </c>
      <c r="Q58" s="8">
        <f>IF(OR($A58="",$P58="",$N58=""),"",IFERROR($P58/$N58,0))</f>
        <v/>
      </c>
      <c r="R58" s="12" t="n"/>
      <c r="S58" s="13">
        <f>IF(OR($A58="",$R58="",$N58=""),"",$R58+$N58-1)</f>
        <v/>
      </c>
      <c r="T58" s="7" t="n"/>
      <c r="U58" s="8">
        <f>IF(OR($A58="",$Q58=""),"",IFERROR($Q58/12,0))</f>
        <v/>
      </c>
      <c r="V58" s="14">
        <f>IF($A58="","",IF($N58=12,"Engagement 12 ans",IF($N58=9,"Engagement 9 ans","Engagement 6 ans")))</f>
        <v/>
      </c>
    </row>
    <row r="59">
      <c r="A59" s="4" t="n"/>
      <c r="B59" s="5" t="n"/>
      <c r="C59" s="5" t="n"/>
      <c r="D59" s="4" t="n"/>
      <c r="E59" s="5" t="n"/>
      <c r="F59" s="5" t="n"/>
      <c r="G59" s="6" t="n"/>
      <c r="H59" s="6" t="n"/>
      <c r="I59" s="7" t="n"/>
      <c r="J59" s="7" t="n"/>
      <c r="K59" s="15">
        <f>IF(OR($A59="",$I59="",$L59=""),"",MIN($I59,'Paramètres'!$D$2,$L59*'Paramètres'!$D$3))</f>
        <v/>
      </c>
      <c r="L59" s="9" t="n"/>
      <c r="M59" s="5" t="n"/>
      <c r="N59" s="10" t="n"/>
      <c r="O59" s="16">
        <f>IF($A59="","",IFERROR(VLOOKUP($N59,'Paramètres'!$A$2:$B$4,2,FALSE),0))</f>
        <v/>
      </c>
      <c r="P59" s="15">
        <f>IF(OR($A59="",$K59="",$O59=""),"",$K59*$O59)</f>
        <v/>
      </c>
      <c r="Q59" s="15">
        <f>IF(OR($A59="",$P59="",$N59=""),"",IFERROR($P59/$N59,0))</f>
        <v/>
      </c>
      <c r="R59" s="12" t="n"/>
      <c r="S59" s="17">
        <f>IF(OR($A59="",$R59="",$N59=""),"",$R59+$N59-1)</f>
        <v/>
      </c>
      <c r="T59" s="7" t="n"/>
      <c r="U59" s="15">
        <f>IF(OR($A59="",$Q59=""),"",IFERROR($Q59/12,0))</f>
        <v/>
      </c>
      <c r="V59" s="18">
        <f>IF($A59="","",IF($N59=12,"Engagement 12 ans",IF($N59=9,"Engagement 9 ans","Engagement 6 ans")))</f>
        <v/>
      </c>
    </row>
    <row r="60">
      <c r="A60" s="4" t="n"/>
      <c r="B60" s="5" t="n"/>
      <c r="C60" s="5" t="n"/>
      <c r="D60" s="4" t="n"/>
      <c r="E60" s="5" t="n"/>
      <c r="F60" s="5" t="n"/>
      <c r="G60" s="6" t="n"/>
      <c r="H60" s="6" t="n"/>
      <c r="I60" s="7" t="n"/>
      <c r="J60" s="7" t="n"/>
      <c r="K60" s="8">
        <f>IF(OR($A60="",$I60="",$L60=""),"",MIN($I60,'Paramètres'!$D$2,$L60*'Paramètres'!$D$3))</f>
        <v/>
      </c>
      <c r="L60" s="9" t="n"/>
      <c r="M60" s="5" t="n"/>
      <c r="N60" s="10" t="n"/>
      <c r="O60" s="11">
        <f>IF($A60="","",IFERROR(VLOOKUP($N60,'Paramètres'!$A$2:$B$4,2,FALSE),0))</f>
        <v/>
      </c>
      <c r="P60" s="8">
        <f>IF(OR($A60="",$K60="",$O60=""),"",$K60*$O60)</f>
        <v/>
      </c>
      <c r="Q60" s="8">
        <f>IF(OR($A60="",$P60="",$N60=""),"",IFERROR($P60/$N60,0))</f>
        <v/>
      </c>
      <c r="R60" s="12" t="n"/>
      <c r="S60" s="13">
        <f>IF(OR($A60="",$R60="",$N60=""),"",$R60+$N60-1)</f>
        <v/>
      </c>
      <c r="T60" s="7" t="n"/>
      <c r="U60" s="8">
        <f>IF(OR($A60="",$Q60=""),"",IFERROR($Q60/12,0))</f>
        <v/>
      </c>
      <c r="V60" s="14">
        <f>IF($A60="","",IF($N60=12,"Engagement 12 ans",IF($N60=9,"Engagement 9 ans","Engagement 6 ans")))</f>
        <v/>
      </c>
    </row>
    <row r="61">
      <c r="A61" s="4" t="n"/>
      <c r="B61" s="5" t="n"/>
      <c r="C61" s="5" t="n"/>
      <c r="D61" s="4" t="n"/>
      <c r="E61" s="5" t="n"/>
      <c r="F61" s="5" t="n"/>
      <c r="G61" s="6" t="n"/>
      <c r="H61" s="6" t="n"/>
      <c r="I61" s="7" t="n"/>
      <c r="J61" s="7" t="n"/>
      <c r="K61" s="15">
        <f>IF(OR($A61="",$I61="",$L61=""),"",MIN($I61,'Paramètres'!$D$2,$L61*'Paramètres'!$D$3))</f>
        <v/>
      </c>
      <c r="L61" s="9" t="n"/>
      <c r="M61" s="5" t="n"/>
      <c r="N61" s="10" t="n"/>
      <c r="O61" s="16">
        <f>IF($A61="","",IFERROR(VLOOKUP($N61,'Paramètres'!$A$2:$B$4,2,FALSE),0))</f>
        <v/>
      </c>
      <c r="P61" s="15">
        <f>IF(OR($A61="",$K61="",$O61=""),"",$K61*$O61)</f>
        <v/>
      </c>
      <c r="Q61" s="15">
        <f>IF(OR($A61="",$P61="",$N61=""),"",IFERROR($P61/$N61,0))</f>
        <v/>
      </c>
      <c r="R61" s="12" t="n"/>
      <c r="S61" s="17">
        <f>IF(OR($A61="",$R61="",$N61=""),"",$R61+$N61-1)</f>
        <v/>
      </c>
      <c r="T61" s="7" t="n"/>
      <c r="U61" s="15">
        <f>IF(OR($A61="",$Q61=""),"",IFERROR($Q61/12,0))</f>
        <v/>
      </c>
      <c r="V61" s="18">
        <f>IF($A61="","",IF($N61=12,"Engagement 12 ans",IF($N61=9,"Engagement 9 ans","Engagement 6 ans")))</f>
        <v/>
      </c>
    </row>
    <row r="62">
      <c r="A62" s="4" t="n"/>
      <c r="B62" s="5" t="n"/>
      <c r="C62" s="5" t="n"/>
      <c r="D62" s="4" t="n"/>
      <c r="E62" s="5" t="n"/>
      <c r="F62" s="5" t="n"/>
      <c r="G62" s="6" t="n"/>
      <c r="H62" s="6" t="n"/>
      <c r="I62" s="7" t="n"/>
      <c r="J62" s="7" t="n"/>
      <c r="K62" s="8">
        <f>IF(OR($A62="",$I62="",$L62=""),"",MIN($I62,'Paramètres'!$D$2,$L62*'Paramètres'!$D$3))</f>
        <v/>
      </c>
      <c r="L62" s="9" t="n"/>
      <c r="M62" s="5" t="n"/>
      <c r="N62" s="10" t="n"/>
      <c r="O62" s="11">
        <f>IF($A62="","",IFERROR(VLOOKUP($N62,'Paramètres'!$A$2:$B$4,2,FALSE),0))</f>
        <v/>
      </c>
      <c r="P62" s="8">
        <f>IF(OR($A62="",$K62="",$O62=""),"",$K62*$O62)</f>
        <v/>
      </c>
      <c r="Q62" s="8">
        <f>IF(OR($A62="",$P62="",$N62=""),"",IFERROR($P62/$N62,0))</f>
        <v/>
      </c>
      <c r="R62" s="12" t="n"/>
      <c r="S62" s="13">
        <f>IF(OR($A62="",$R62="",$N62=""),"",$R62+$N62-1)</f>
        <v/>
      </c>
      <c r="T62" s="7" t="n"/>
      <c r="U62" s="8">
        <f>IF(OR($A62="",$Q62=""),"",IFERROR($Q62/12,0))</f>
        <v/>
      </c>
      <c r="V62" s="14">
        <f>IF($A62="","",IF($N62=12,"Engagement 12 ans",IF($N62=9,"Engagement 9 ans","Engagement 6 ans")))</f>
        <v/>
      </c>
    </row>
    <row r="63">
      <c r="A63" s="4" t="n"/>
      <c r="B63" s="5" t="n"/>
      <c r="C63" s="5" t="n"/>
      <c r="D63" s="4" t="n"/>
      <c r="E63" s="5" t="n"/>
      <c r="F63" s="5" t="n"/>
      <c r="G63" s="6" t="n"/>
      <c r="H63" s="6" t="n"/>
      <c r="I63" s="7" t="n"/>
      <c r="J63" s="7" t="n"/>
      <c r="K63" s="15">
        <f>IF(OR($A63="",$I63="",$L63=""),"",MIN($I63,'Paramètres'!$D$2,$L63*'Paramètres'!$D$3))</f>
        <v/>
      </c>
      <c r="L63" s="9" t="n"/>
      <c r="M63" s="5" t="n"/>
      <c r="N63" s="10" t="n"/>
      <c r="O63" s="16">
        <f>IF($A63="","",IFERROR(VLOOKUP($N63,'Paramètres'!$A$2:$B$4,2,FALSE),0))</f>
        <v/>
      </c>
      <c r="P63" s="15">
        <f>IF(OR($A63="",$K63="",$O63=""),"",$K63*$O63)</f>
        <v/>
      </c>
      <c r="Q63" s="15">
        <f>IF(OR($A63="",$P63="",$N63=""),"",IFERROR($P63/$N63,0))</f>
        <v/>
      </c>
      <c r="R63" s="12" t="n"/>
      <c r="S63" s="17">
        <f>IF(OR($A63="",$R63="",$N63=""),"",$R63+$N63-1)</f>
        <v/>
      </c>
      <c r="T63" s="7" t="n"/>
      <c r="U63" s="15">
        <f>IF(OR($A63="",$Q63=""),"",IFERROR($Q63/12,0))</f>
        <v/>
      </c>
      <c r="V63" s="18">
        <f>IF($A63="","",IF($N63=12,"Engagement 12 ans",IF($N63=9,"Engagement 9 ans","Engagement 6 ans")))</f>
        <v/>
      </c>
    </row>
    <row r="64">
      <c r="A64" s="4" t="n"/>
      <c r="B64" s="5" t="n"/>
      <c r="C64" s="5" t="n"/>
      <c r="D64" s="4" t="n"/>
      <c r="E64" s="5" t="n"/>
      <c r="F64" s="5" t="n"/>
      <c r="G64" s="6" t="n"/>
      <c r="H64" s="6" t="n"/>
      <c r="I64" s="7" t="n"/>
      <c r="J64" s="7" t="n"/>
      <c r="K64" s="8">
        <f>IF(OR($A64="",$I64="",$L64=""),"",MIN($I64,'Paramètres'!$D$2,$L64*'Paramètres'!$D$3))</f>
        <v/>
      </c>
      <c r="L64" s="9" t="n"/>
      <c r="M64" s="5" t="n"/>
      <c r="N64" s="10" t="n"/>
      <c r="O64" s="11">
        <f>IF($A64="","",IFERROR(VLOOKUP($N64,'Paramètres'!$A$2:$B$4,2,FALSE),0))</f>
        <v/>
      </c>
      <c r="P64" s="8">
        <f>IF(OR($A64="",$K64="",$O64=""),"",$K64*$O64)</f>
        <v/>
      </c>
      <c r="Q64" s="8">
        <f>IF(OR($A64="",$P64="",$N64=""),"",IFERROR($P64/$N64,0))</f>
        <v/>
      </c>
      <c r="R64" s="12" t="n"/>
      <c r="S64" s="13">
        <f>IF(OR($A64="",$R64="",$N64=""),"",$R64+$N64-1)</f>
        <v/>
      </c>
      <c r="T64" s="7" t="n"/>
      <c r="U64" s="8">
        <f>IF(OR($A64="",$Q64=""),"",IFERROR($Q64/12,0))</f>
        <v/>
      </c>
      <c r="V64" s="14">
        <f>IF($A64="","",IF($N64=12,"Engagement 12 ans",IF($N64=9,"Engagement 9 ans","Engagement 6 ans")))</f>
        <v/>
      </c>
    </row>
    <row r="65">
      <c r="A65" s="4" t="n"/>
      <c r="B65" s="5" t="n"/>
      <c r="C65" s="5" t="n"/>
      <c r="D65" s="4" t="n"/>
      <c r="E65" s="5" t="n"/>
      <c r="F65" s="5" t="n"/>
      <c r="G65" s="6" t="n"/>
      <c r="H65" s="6" t="n"/>
      <c r="I65" s="7" t="n"/>
      <c r="J65" s="7" t="n"/>
      <c r="K65" s="15">
        <f>IF(OR($A65="",$I65="",$L65=""),"",MIN($I65,'Paramètres'!$D$2,$L65*'Paramètres'!$D$3))</f>
        <v/>
      </c>
      <c r="L65" s="9" t="n"/>
      <c r="M65" s="5" t="n"/>
      <c r="N65" s="10" t="n"/>
      <c r="O65" s="16">
        <f>IF($A65="","",IFERROR(VLOOKUP($N65,'Paramètres'!$A$2:$B$4,2,FALSE),0))</f>
        <v/>
      </c>
      <c r="P65" s="15">
        <f>IF(OR($A65="",$K65="",$O65=""),"",$K65*$O65)</f>
        <v/>
      </c>
      <c r="Q65" s="15">
        <f>IF(OR($A65="",$P65="",$N65=""),"",IFERROR($P65/$N65,0))</f>
        <v/>
      </c>
      <c r="R65" s="12" t="n"/>
      <c r="S65" s="17">
        <f>IF(OR($A65="",$R65="",$N65=""),"",$R65+$N65-1)</f>
        <v/>
      </c>
      <c r="T65" s="7" t="n"/>
      <c r="U65" s="15">
        <f>IF(OR($A65="",$Q65=""),"",IFERROR($Q65/12,0))</f>
        <v/>
      </c>
      <c r="V65" s="18">
        <f>IF($A65="","",IF($N65=12,"Engagement 12 ans",IF($N65=9,"Engagement 9 ans","Engagement 6 ans")))</f>
        <v/>
      </c>
    </row>
    <row r="66">
      <c r="A66" s="4" t="n"/>
      <c r="B66" s="5" t="n"/>
      <c r="C66" s="5" t="n"/>
      <c r="D66" s="4" t="n"/>
      <c r="E66" s="5" t="n"/>
      <c r="F66" s="5" t="n"/>
      <c r="G66" s="6" t="n"/>
      <c r="H66" s="6" t="n"/>
      <c r="I66" s="7" t="n"/>
      <c r="J66" s="7" t="n"/>
      <c r="K66" s="8">
        <f>IF(OR($A66="",$I66="",$L66=""),"",MIN($I66,'Paramètres'!$D$2,$L66*'Paramètres'!$D$3))</f>
        <v/>
      </c>
      <c r="L66" s="9" t="n"/>
      <c r="M66" s="5" t="n"/>
      <c r="N66" s="10" t="n"/>
      <c r="O66" s="11">
        <f>IF($A66="","",IFERROR(VLOOKUP($N66,'Paramètres'!$A$2:$B$4,2,FALSE),0))</f>
        <v/>
      </c>
      <c r="P66" s="8">
        <f>IF(OR($A66="",$K66="",$O66=""),"",$K66*$O66)</f>
        <v/>
      </c>
      <c r="Q66" s="8">
        <f>IF(OR($A66="",$P66="",$N66=""),"",IFERROR($P66/$N66,0))</f>
        <v/>
      </c>
      <c r="R66" s="12" t="n"/>
      <c r="S66" s="13">
        <f>IF(OR($A66="",$R66="",$N66=""),"",$R66+$N66-1)</f>
        <v/>
      </c>
      <c r="T66" s="7" t="n"/>
      <c r="U66" s="8">
        <f>IF(OR($A66="",$Q66=""),"",IFERROR($Q66/12,0))</f>
        <v/>
      </c>
      <c r="V66" s="14">
        <f>IF($A66="","",IF($N66=12,"Engagement 12 ans",IF($N66=9,"Engagement 9 ans","Engagement 6 ans")))</f>
        <v/>
      </c>
    </row>
    <row r="67">
      <c r="A67" s="4" t="n"/>
      <c r="B67" s="5" t="n"/>
      <c r="C67" s="5" t="n"/>
      <c r="D67" s="4" t="n"/>
      <c r="E67" s="5" t="n"/>
      <c r="F67" s="5" t="n"/>
      <c r="G67" s="6" t="n"/>
      <c r="H67" s="6" t="n"/>
      <c r="I67" s="7" t="n"/>
      <c r="J67" s="7" t="n"/>
      <c r="K67" s="15">
        <f>IF(OR($A67="",$I67="",$L67=""),"",MIN($I67,'Paramètres'!$D$2,$L67*'Paramètres'!$D$3))</f>
        <v/>
      </c>
      <c r="L67" s="9" t="n"/>
      <c r="M67" s="5" t="n"/>
      <c r="N67" s="10" t="n"/>
      <c r="O67" s="16">
        <f>IF($A67="","",IFERROR(VLOOKUP($N67,'Paramètres'!$A$2:$B$4,2,FALSE),0))</f>
        <v/>
      </c>
      <c r="P67" s="15">
        <f>IF(OR($A67="",$K67="",$O67=""),"",$K67*$O67)</f>
        <v/>
      </c>
      <c r="Q67" s="15">
        <f>IF(OR($A67="",$P67="",$N67=""),"",IFERROR($P67/$N67,0))</f>
        <v/>
      </c>
      <c r="R67" s="12" t="n"/>
      <c r="S67" s="17">
        <f>IF(OR($A67="",$R67="",$N67=""),"",$R67+$N67-1)</f>
        <v/>
      </c>
      <c r="T67" s="7" t="n"/>
      <c r="U67" s="15">
        <f>IF(OR($A67="",$Q67=""),"",IFERROR($Q67/12,0))</f>
        <v/>
      </c>
      <c r="V67" s="18">
        <f>IF($A67="","",IF($N67=12,"Engagement 12 ans",IF($N67=9,"Engagement 9 ans","Engagement 6 ans")))</f>
        <v/>
      </c>
    </row>
    <row r="68">
      <c r="A68" s="4" t="n"/>
      <c r="B68" s="5" t="n"/>
      <c r="C68" s="5" t="n"/>
      <c r="D68" s="4" t="n"/>
      <c r="E68" s="5" t="n"/>
      <c r="F68" s="5" t="n"/>
      <c r="G68" s="6" t="n"/>
      <c r="H68" s="6" t="n"/>
      <c r="I68" s="7" t="n"/>
      <c r="J68" s="7" t="n"/>
      <c r="K68" s="8">
        <f>IF(OR($A68="",$I68="",$L68=""),"",MIN($I68,'Paramètres'!$D$2,$L68*'Paramètres'!$D$3))</f>
        <v/>
      </c>
      <c r="L68" s="9" t="n"/>
      <c r="M68" s="5" t="n"/>
      <c r="N68" s="10" t="n"/>
      <c r="O68" s="11">
        <f>IF($A68="","",IFERROR(VLOOKUP($N68,'Paramètres'!$A$2:$B$4,2,FALSE),0))</f>
        <v/>
      </c>
      <c r="P68" s="8">
        <f>IF(OR($A68="",$K68="",$O68=""),"",$K68*$O68)</f>
        <v/>
      </c>
      <c r="Q68" s="8">
        <f>IF(OR($A68="",$P68="",$N68=""),"",IFERROR($P68/$N68,0))</f>
        <v/>
      </c>
      <c r="R68" s="12" t="n"/>
      <c r="S68" s="13">
        <f>IF(OR($A68="",$R68="",$N68=""),"",$R68+$N68-1)</f>
        <v/>
      </c>
      <c r="T68" s="7" t="n"/>
      <c r="U68" s="8">
        <f>IF(OR($A68="",$Q68=""),"",IFERROR($Q68/12,0))</f>
        <v/>
      </c>
      <c r="V68" s="14">
        <f>IF($A68="","",IF($N68=12,"Engagement 12 ans",IF($N68=9,"Engagement 9 ans","Engagement 6 ans")))</f>
        <v/>
      </c>
    </row>
    <row r="69">
      <c r="A69" s="4" t="n"/>
      <c r="B69" s="5" t="n"/>
      <c r="C69" s="5" t="n"/>
      <c r="D69" s="4" t="n"/>
      <c r="E69" s="5" t="n"/>
      <c r="F69" s="5" t="n"/>
      <c r="G69" s="6" t="n"/>
      <c r="H69" s="6" t="n"/>
      <c r="I69" s="7" t="n"/>
      <c r="J69" s="7" t="n"/>
      <c r="K69" s="15">
        <f>IF(OR($A69="",$I69="",$L69=""),"",MIN($I69,'Paramètres'!$D$2,$L69*'Paramètres'!$D$3))</f>
        <v/>
      </c>
      <c r="L69" s="9" t="n"/>
      <c r="M69" s="5" t="n"/>
      <c r="N69" s="10" t="n"/>
      <c r="O69" s="16">
        <f>IF($A69="","",IFERROR(VLOOKUP($N69,'Paramètres'!$A$2:$B$4,2,FALSE),0))</f>
        <v/>
      </c>
      <c r="P69" s="15">
        <f>IF(OR($A69="",$K69="",$O69=""),"",$K69*$O69)</f>
        <v/>
      </c>
      <c r="Q69" s="15">
        <f>IF(OR($A69="",$P69="",$N69=""),"",IFERROR($P69/$N69,0))</f>
        <v/>
      </c>
      <c r="R69" s="12" t="n"/>
      <c r="S69" s="17">
        <f>IF(OR($A69="",$R69="",$N69=""),"",$R69+$N69-1)</f>
        <v/>
      </c>
      <c r="T69" s="7" t="n"/>
      <c r="U69" s="15">
        <f>IF(OR($A69="",$Q69=""),"",IFERROR($Q69/12,0))</f>
        <v/>
      </c>
      <c r="V69" s="18">
        <f>IF($A69="","",IF($N69=12,"Engagement 12 ans",IF($N69=9,"Engagement 9 ans","Engagement 6 ans")))</f>
        <v/>
      </c>
    </row>
    <row r="70">
      <c r="A70" s="4" t="n"/>
      <c r="B70" s="5" t="n"/>
      <c r="C70" s="5" t="n"/>
      <c r="D70" s="4" t="n"/>
      <c r="E70" s="5" t="n"/>
      <c r="F70" s="5" t="n"/>
      <c r="G70" s="6" t="n"/>
      <c r="H70" s="6" t="n"/>
      <c r="I70" s="7" t="n"/>
      <c r="J70" s="7" t="n"/>
      <c r="K70" s="8">
        <f>IF(OR($A70="",$I70="",$L70=""),"",MIN($I70,'Paramètres'!$D$2,$L70*'Paramètres'!$D$3))</f>
        <v/>
      </c>
      <c r="L70" s="9" t="n"/>
      <c r="M70" s="5" t="n"/>
      <c r="N70" s="10" t="n"/>
      <c r="O70" s="11">
        <f>IF($A70="","",IFERROR(VLOOKUP($N70,'Paramètres'!$A$2:$B$4,2,FALSE),0))</f>
        <v/>
      </c>
      <c r="P70" s="8">
        <f>IF(OR($A70="",$K70="",$O70=""),"",$K70*$O70)</f>
        <v/>
      </c>
      <c r="Q70" s="8">
        <f>IF(OR($A70="",$P70="",$N70=""),"",IFERROR($P70/$N70,0))</f>
        <v/>
      </c>
      <c r="R70" s="12" t="n"/>
      <c r="S70" s="13">
        <f>IF(OR($A70="",$R70="",$N70=""),"",$R70+$N70-1)</f>
        <v/>
      </c>
      <c r="T70" s="7" t="n"/>
      <c r="U70" s="8">
        <f>IF(OR($A70="",$Q70=""),"",IFERROR($Q70/12,0))</f>
        <v/>
      </c>
      <c r="V70" s="14">
        <f>IF($A70="","",IF($N70=12,"Engagement 12 ans",IF($N70=9,"Engagement 9 ans","Engagement 6 ans")))</f>
        <v/>
      </c>
    </row>
    <row r="71">
      <c r="A71" s="4" t="n"/>
      <c r="B71" s="5" t="n"/>
      <c r="C71" s="5" t="n"/>
      <c r="D71" s="4" t="n"/>
      <c r="E71" s="5" t="n"/>
      <c r="F71" s="5" t="n"/>
      <c r="G71" s="6" t="n"/>
      <c r="H71" s="6" t="n"/>
      <c r="I71" s="7" t="n"/>
      <c r="J71" s="7" t="n"/>
      <c r="K71" s="15">
        <f>IF(OR($A71="",$I71="",$L71=""),"",MIN($I71,'Paramètres'!$D$2,$L71*'Paramètres'!$D$3))</f>
        <v/>
      </c>
      <c r="L71" s="9" t="n"/>
      <c r="M71" s="5" t="n"/>
      <c r="N71" s="10" t="n"/>
      <c r="O71" s="16">
        <f>IF($A71="","",IFERROR(VLOOKUP($N71,'Paramètres'!$A$2:$B$4,2,FALSE),0))</f>
        <v/>
      </c>
      <c r="P71" s="15">
        <f>IF(OR($A71="",$K71="",$O71=""),"",$K71*$O71)</f>
        <v/>
      </c>
      <c r="Q71" s="15">
        <f>IF(OR($A71="",$P71="",$N71=""),"",IFERROR($P71/$N71,0))</f>
        <v/>
      </c>
      <c r="R71" s="12" t="n"/>
      <c r="S71" s="17">
        <f>IF(OR($A71="",$R71="",$N71=""),"",$R71+$N71-1)</f>
        <v/>
      </c>
      <c r="T71" s="7" t="n"/>
      <c r="U71" s="15">
        <f>IF(OR($A71="",$Q71=""),"",IFERROR($Q71/12,0))</f>
        <v/>
      </c>
      <c r="V71" s="18">
        <f>IF($A71="","",IF($N71=12,"Engagement 12 ans",IF($N71=9,"Engagement 9 ans","Engagement 6 ans")))</f>
        <v/>
      </c>
    </row>
    <row r="72">
      <c r="A72" s="4" t="n"/>
      <c r="B72" s="5" t="n"/>
      <c r="C72" s="5" t="n"/>
      <c r="D72" s="4" t="n"/>
      <c r="E72" s="5" t="n"/>
      <c r="F72" s="5" t="n"/>
      <c r="G72" s="6" t="n"/>
      <c r="H72" s="6" t="n"/>
      <c r="I72" s="7" t="n"/>
      <c r="J72" s="7" t="n"/>
      <c r="K72" s="8">
        <f>IF(OR($A72="",$I72="",$L72=""),"",MIN($I72,'Paramètres'!$D$2,$L72*'Paramètres'!$D$3))</f>
        <v/>
      </c>
      <c r="L72" s="9" t="n"/>
      <c r="M72" s="5" t="n"/>
      <c r="N72" s="10" t="n"/>
      <c r="O72" s="11">
        <f>IF($A72="","",IFERROR(VLOOKUP($N72,'Paramètres'!$A$2:$B$4,2,FALSE),0))</f>
        <v/>
      </c>
      <c r="P72" s="8">
        <f>IF(OR($A72="",$K72="",$O72=""),"",$K72*$O72)</f>
        <v/>
      </c>
      <c r="Q72" s="8">
        <f>IF(OR($A72="",$P72="",$N72=""),"",IFERROR($P72/$N72,0))</f>
        <v/>
      </c>
      <c r="R72" s="12" t="n"/>
      <c r="S72" s="13">
        <f>IF(OR($A72="",$R72="",$N72=""),"",$R72+$N72-1)</f>
        <v/>
      </c>
      <c r="T72" s="7" t="n"/>
      <c r="U72" s="8">
        <f>IF(OR($A72="",$Q72=""),"",IFERROR($Q72/12,0))</f>
        <v/>
      </c>
      <c r="V72" s="14">
        <f>IF($A72="","",IF($N72=12,"Engagement 12 ans",IF($N72=9,"Engagement 9 ans","Engagement 6 ans")))</f>
        <v/>
      </c>
    </row>
    <row r="73">
      <c r="A73" s="4" t="n"/>
      <c r="B73" s="5" t="n"/>
      <c r="C73" s="5" t="n"/>
      <c r="D73" s="4" t="n"/>
      <c r="E73" s="5" t="n"/>
      <c r="F73" s="5" t="n"/>
      <c r="G73" s="6" t="n"/>
      <c r="H73" s="6" t="n"/>
      <c r="I73" s="7" t="n"/>
      <c r="J73" s="7" t="n"/>
      <c r="K73" s="15">
        <f>IF(OR($A73="",$I73="",$L73=""),"",MIN($I73,'Paramètres'!$D$2,$L73*'Paramètres'!$D$3))</f>
        <v/>
      </c>
      <c r="L73" s="9" t="n"/>
      <c r="M73" s="5" t="n"/>
      <c r="N73" s="10" t="n"/>
      <c r="O73" s="16">
        <f>IF($A73="","",IFERROR(VLOOKUP($N73,'Paramètres'!$A$2:$B$4,2,FALSE),0))</f>
        <v/>
      </c>
      <c r="P73" s="15">
        <f>IF(OR($A73="",$K73="",$O73=""),"",$K73*$O73)</f>
        <v/>
      </c>
      <c r="Q73" s="15">
        <f>IF(OR($A73="",$P73="",$N73=""),"",IFERROR($P73/$N73,0))</f>
        <v/>
      </c>
      <c r="R73" s="12" t="n"/>
      <c r="S73" s="17">
        <f>IF(OR($A73="",$R73="",$N73=""),"",$R73+$N73-1)</f>
        <v/>
      </c>
      <c r="T73" s="7" t="n"/>
      <c r="U73" s="15">
        <f>IF(OR($A73="",$Q73=""),"",IFERROR($Q73/12,0))</f>
        <v/>
      </c>
      <c r="V73" s="18">
        <f>IF($A73="","",IF($N73=12,"Engagement 12 ans",IF($N73=9,"Engagement 9 ans","Engagement 6 ans")))</f>
        <v/>
      </c>
    </row>
    <row r="74">
      <c r="A74" s="4" t="n"/>
      <c r="B74" s="5" t="n"/>
      <c r="C74" s="5" t="n"/>
      <c r="D74" s="4" t="n"/>
      <c r="E74" s="5" t="n"/>
      <c r="F74" s="5" t="n"/>
      <c r="G74" s="6" t="n"/>
      <c r="H74" s="6" t="n"/>
      <c r="I74" s="7" t="n"/>
      <c r="J74" s="7" t="n"/>
      <c r="K74" s="8">
        <f>IF(OR($A74="",$I74="",$L74=""),"",MIN($I74,'Paramètres'!$D$2,$L74*'Paramètres'!$D$3))</f>
        <v/>
      </c>
      <c r="L74" s="9" t="n"/>
      <c r="M74" s="5" t="n"/>
      <c r="N74" s="10" t="n"/>
      <c r="O74" s="11">
        <f>IF($A74="","",IFERROR(VLOOKUP($N74,'Paramètres'!$A$2:$B$4,2,FALSE),0))</f>
        <v/>
      </c>
      <c r="P74" s="8">
        <f>IF(OR($A74="",$K74="",$O74=""),"",$K74*$O74)</f>
        <v/>
      </c>
      <c r="Q74" s="8">
        <f>IF(OR($A74="",$P74="",$N74=""),"",IFERROR($P74/$N74,0))</f>
        <v/>
      </c>
      <c r="R74" s="12" t="n"/>
      <c r="S74" s="13">
        <f>IF(OR($A74="",$R74="",$N74=""),"",$R74+$N74-1)</f>
        <v/>
      </c>
      <c r="T74" s="7" t="n"/>
      <c r="U74" s="8">
        <f>IF(OR($A74="",$Q74=""),"",IFERROR($Q74/12,0))</f>
        <v/>
      </c>
      <c r="V74" s="14">
        <f>IF($A74="","",IF($N74=12,"Engagement 12 ans",IF($N74=9,"Engagement 9 ans","Engagement 6 ans")))</f>
        <v/>
      </c>
    </row>
    <row r="75">
      <c r="A75" s="4" t="n"/>
      <c r="B75" s="5" t="n"/>
      <c r="C75" s="5" t="n"/>
      <c r="D75" s="4" t="n"/>
      <c r="E75" s="5" t="n"/>
      <c r="F75" s="5" t="n"/>
      <c r="G75" s="6" t="n"/>
      <c r="H75" s="6" t="n"/>
      <c r="I75" s="7" t="n"/>
      <c r="J75" s="7" t="n"/>
      <c r="K75" s="15">
        <f>IF(OR($A75="",$I75="",$L75=""),"",MIN($I75,'Paramètres'!$D$2,$L75*'Paramètres'!$D$3))</f>
        <v/>
      </c>
      <c r="L75" s="9" t="n"/>
      <c r="M75" s="5" t="n"/>
      <c r="N75" s="10" t="n"/>
      <c r="O75" s="16">
        <f>IF($A75="","",IFERROR(VLOOKUP($N75,'Paramètres'!$A$2:$B$4,2,FALSE),0))</f>
        <v/>
      </c>
      <c r="P75" s="15">
        <f>IF(OR($A75="",$K75="",$O75=""),"",$K75*$O75)</f>
        <v/>
      </c>
      <c r="Q75" s="15">
        <f>IF(OR($A75="",$P75="",$N75=""),"",IFERROR($P75/$N75,0))</f>
        <v/>
      </c>
      <c r="R75" s="12" t="n"/>
      <c r="S75" s="17">
        <f>IF(OR($A75="",$R75="",$N75=""),"",$R75+$N75-1)</f>
        <v/>
      </c>
      <c r="T75" s="7" t="n"/>
      <c r="U75" s="15">
        <f>IF(OR($A75="",$Q75=""),"",IFERROR($Q75/12,0))</f>
        <v/>
      </c>
      <c r="V75" s="18">
        <f>IF($A75="","",IF($N75=12,"Engagement 12 ans",IF($N75=9,"Engagement 9 ans","Engagement 6 ans")))</f>
        <v/>
      </c>
    </row>
    <row r="76">
      <c r="A76" s="4" t="n"/>
      <c r="B76" s="5" t="n"/>
      <c r="C76" s="5" t="n"/>
      <c r="D76" s="4" t="n"/>
      <c r="E76" s="5" t="n"/>
      <c r="F76" s="5" t="n"/>
      <c r="G76" s="6" t="n"/>
      <c r="H76" s="6" t="n"/>
      <c r="I76" s="7" t="n"/>
      <c r="J76" s="7" t="n"/>
      <c r="K76" s="8">
        <f>IF(OR($A76="",$I76="",$L76=""),"",MIN($I76,'Paramètres'!$D$2,$L76*'Paramètres'!$D$3))</f>
        <v/>
      </c>
      <c r="L76" s="9" t="n"/>
      <c r="M76" s="5" t="n"/>
      <c r="N76" s="10" t="n"/>
      <c r="O76" s="11">
        <f>IF($A76="","",IFERROR(VLOOKUP($N76,'Paramètres'!$A$2:$B$4,2,FALSE),0))</f>
        <v/>
      </c>
      <c r="P76" s="8">
        <f>IF(OR($A76="",$K76="",$O76=""),"",$K76*$O76)</f>
        <v/>
      </c>
      <c r="Q76" s="8">
        <f>IF(OR($A76="",$P76="",$N76=""),"",IFERROR($P76/$N76,0))</f>
        <v/>
      </c>
      <c r="R76" s="12" t="n"/>
      <c r="S76" s="13">
        <f>IF(OR($A76="",$R76="",$N76=""),"",$R76+$N76-1)</f>
        <v/>
      </c>
      <c r="T76" s="7" t="n"/>
      <c r="U76" s="8">
        <f>IF(OR($A76="",$Q76=""),"",IFERROR($Q76/12,0))</f>
        <v/>
      </c>
      <c r="V76" s="14">
        <f>IF($A76="","",IF($N76=12,"Engagement 12 ans",IF($N76=9,"Engagement 9 ans","Engagement 6 ans")))</f>
        <v/>
      </c>
    </row>
    <row r="77">
      <c r="A77" s="4" t="n"/>
      <c r="B77" s="5" t="n"/>
      <c r="C77" s="5" t="n"/>
      <c r="D77" s="4" t="n"/>
      <c r="E77" s="5" t="n"/>
      <c r="F77" s="5" t="n"/>
      <c r="G77" s="6" t="n"/>
      <c r="H77" s="6" t="n"/>
      <c r="I77" s="7" t="n"/>
      <c r="J77" s="7" t="n"/>
      <c r="K77" s="15">
        <f>IF(OR($A77="",$I77="",$L77=""),"",MIN($I77,'Paramètres'!$D$2,$L77*'Paramètres'!$D$3))</f>
        <v/>
      </c>
      <c r="L77" s="9" t="n"/>
      <c r="M77" s="5" t="n"/>
      <c r="N77" s="10" t="n"/>
      <c r="O77" s="16">
        <f>IF($A77="","",IFERROR(VLOOKUP($N77,'Paramètres'!$A$2:$B$4,2,FALSE),0))</f>
        <v/>
      </c>
      <c r="P77" s="15">
        <f>IF(OR($A77="",$K77="",$O77=""),"",$K77*$O77)</f>
        <v/>
      </c>
      <c r="Q77" s="15">
        <f>IF(OR($A77="",$P77="",$N77=""),"",IFERROR($P77/$N77,0))</f>
        <v/>
      </c>
      <c r="R77" s="12" t="n"/>
      <c r="S77" s="17">
        <f>IF(OR($A77="",$R77="",$N77=""),"",$R77+$N77-1)</f>
        <v/>
      </c>
      <c r="T77" s="7" t="n"/>
      <c r="U77" s="15">
        <f>IF(OR($A77="",$Q77=""),"",IFERROR($Q77/12,0))</f>
        <v/>
      </c>
      <c r="V77" s="18">
        <f>IF($A77="","",IF($N77=12,"Engagement 12 ans",IF($N77=9,"Engagement 9 ans","Engagement 6 ans")))</f>
        <v/>
      </c>
    </row>
    <row r="78">
      <c r="A78" s="4" t="n"/>
      <c r="B78" s="5" t="n"/>
      <c r="C78" s="5" t="n"/>
      <c r="D78" s="4" t="n"/>
      <c r="E78" s="5" t="n"/>
      <c r="F78" s="5" t="n"/>
      <c r="G78" s="6" t="n"/>
      <c r="H78" s="6" t="n"/>
      <c r="I78" s="7" t="n"/>
      <c r="J78" s="7" t="n"/>
      <c r="K78" s="8">
        <f>IF(OR($A78="",$I78="",$L78=""),"",MIN($I78,'Paramètres'!$D$2,$L78*'Paramètres'!$D$3))</f>
        <v/>
      </c>
      <c r="L78" s="9" t="n"/>
      <c r="M78" s="5" t="n"/>
      <c r="N78" s="10" t="n"/>
      <c r="O78" s="11">
        <f>IF($A78="","",IFERROR(VLOOKUP($N78,'Paramètres'!$A$2:$B$4,2,FALSE),0))</f>
        <v/>
      </c>
      <c r="P78" s="8">
        <f>IF(OR($A78="",$K78="",$O78=""),"",$K78*$O78)</f>
        <v/>
      </c>
      <c r="Q78" s="8">
        <f>IF(OR($A78="",$P78="",$N78=""),"",IFERROR($P78/$N78,0))</f>
        <v/>
      </c>
      <c r="R78" s="12" t="n"/>
      <c r="S78" s="13">
        <f>IF(OR($A78="",$R78="",$N78=""),"",$R78+$N78-1)</f>
        <v/>
      </c>
      <c r="T78" s="7" t="n"/>
      <c r="U78" s="8">
        <f>IF(OR($A78="",$Q78=""),"",IFERROR($Q78/12,0))</f>
        <v/>
      </c>
      <c r="V78" s="14">
        <f>IF($A78="","",IF($N78=12,"Engagement 12 ans",IF($N78=9,"Engagement 9 ans","Engagement 6 ans")))</f>
        <v/>
      </c>
    </row>
    <row r="79">
      <c r="A79" s="4" t="n"/>
      <c r="B79" s="5" t="n"/>
      <c r="C79" s="5" t="n"/>
      <c r="D79" s="4" t="n"/>
      <c r="E79" s="5" t="n"/>
      <c r="F79" s="5" t="n"/>
      <c r="G79" s="6" t="n"/>
      <c r="H79" s="6" t="n"/>
      <c r="I79" s="7" t="n"/>
      <c r="J79" s="7" t="n"/>
      <c r="K79" s="15">
        <f>IF(OR($A79="",$I79="",$L79=""),"",MIN($I79,'Paramètres'!$D$2,$L79*'Paramètres'!$D$3))</f>
        <v/>
      </c>
      <c r="L79" s="9" t="n"/>
      <c r="M79" s="5" t="n"/>
      <c r="N79" s="10" t="n"/>
      <c r="O79" s="16">
        <f>IF($A79="","",IFERROR(VLOOKUP($N79,'Paramètres'!$A$2:$B$4,2,FALSE),0))</f>
        <v/>
      </c>
      <c r="P79" s="15">
        <f>IF(OR($A79="",$K79="",$O79=""),"",$K79*$O79)</f>
        <v/>
      </c>
      <c r="Q79" s="15">
        <f>IF(OR($A79="",$P79="",$N79=""),"",IFERROR($P79/$N79,0))</f>
        <v/>
      </c>
      <c r="R79" s="12" t="n"/>
      <c r="S79" s="17">
        <f>IF(OR($A79="",$R79="",$N79=""),"",$R79+$N79-1)</f>
        <v/>
      </c>
      <c r="T79" s="7" t="n"/>
      <c r="U79" s="15">
        <f>IF(OR($A79="",$Q79=""),"",IFERROR($Q79/12,0))</f>
        <v/>
      </c>
      <c r="V79" s="18">
        <f>IF($A79="","",IF($N79=12,"Engagement 12 ans",IF($N79=9,"Engagement 9 ans","Engagement 6 ans")))</f>
        <v/>
      </c>
    </row>
    <row r="80">
      <c r="A80" s="4" t="n"/>
      <c r="B80" s="5" t="n"/>
      <c r="C80" s="5" t="n"/>
      <c r="D80" s="4" t="n"/>
      <c r="E80" s="5" t="n"/>
      <c r="F80" s="5" t="n"/>
      <c r="G80" s="6" t="n"/>
      <c r="H80" s="6" t="n"/>
      <c r="I80" s="7" t="n"/>
      <c r="J80" s="7" t="n"/>
      <c r="K80" s="8">
        <f>IF(OR($A80="",$I80="",$L80=""),"",MIN($I80,'Paramètres'!$D$2,$L80*'Paramètres'!$D$3))</f>
        <v/>
      </c>
      <c r="L80" s="9" t="n"/>
      <c r="M80" s="5" t="n"/>
      <c r="N80" s="10" t="n"/>
      <c r="O80" s="11">
        <f>IF($A80="","",IFERROR(VLOOKUP($N80,'Paramètres'!$A$2:$B$4,2,FALSE),0))</f>
        <v/>
      </c>
      <c r="P80" s="8">
        <f>IF(OR($A80="",$K80="",$O80=""),"",$K80*$O80)</f>
        <v/>
      </c>
      <c r="Q80" s="8">
        <f>IF(OR($A80="",$P80="",$N80=""),"",IFERROR($P80/$N80,0))</f>
        <v/>
      </c>
      <c r="R80" s="12" t="n"/>
      <c r="S80" s="13">
        <f>IF(OR($A80="",$R80="",$N80=""),"",$R80+$N80-1)</f>
        <v/>
      </c>
      <c r="T80" s="7" t="n"/>
      <c r="U80" s="8">
        <f>IF(OR($A80="",$Q80=""),"",IFERROR($Q80/12,0))</f>
        <v/>
      </c>
      <c r="V80" s="14">
        <f>IF($A80="","",IF($N80=12,"Engagement 12 ans",IF($N80=9,"Engagement 9 ans","Engagement 6 ans")))</f>
        <v/>
      </c>
    </row>
    <row r="81">
      <c r="A81" s="4" t="n"/>
      <c r="B81" s="5" t="n"/>
      <c r="C81" s="5" t="n"/>
      <c r="D81" s="4" t="n"/>
      <c r="E81" s="5" t="n"/>
      <c r="F81" s="5" t="n"/>
      <c r="G81" s="6" t="n"/>
      <c r="H81" s="6" t="n"/>
      <c r="I81" s="7" t="n"/>
      <c r="J81" s="7" t="n"/>
      <c r="K81" s="15">
        <f>IF(OR($A81="",$I81="",$L81=""),"",MIN($I81,'Paramètres'!$D$2,$L81*'Paramètres'!$D$3))</f>
        <v/>
      </c>
      <c r="L81" s="9" t="n"/>
      <c r="M81" s="5" t="n"/>
      <c r="N81" s="10" t="n"/>
      <c r="O81" s="16">
        <f>IF($A81="","",IFERROR(VLOOKUP($N81,'Paramètres'!$A$2:$B$4,2,FALSE),0))</f>
        <v/>
      </c>
      <c r="P81" s="15">
        <f>IF(OR($A81="",$K81="",$O81=""),"",$K81*$O81)</f>
        <v/>
      </c>
      <c r="Q81" s="15">
        <f>IF(OR($A81="",$P81="",$N81=""),"",IFERROR($P81/$N81,0))</f>
        <v/>
      </c>
      <c r="R81" s="12" t="n"/>
      <c r="S81" s="17">
        <f>IF(OR($A81="",$R81="",$N81=""),"",$R81+$N81-1)</f>
        <v/>
      </c>
      <c r="T81" s="7" t="n"/>
      <c r="U81" s="15">
        <f>IF(OR($A81="",$Q81=""),"",IFERROR($Q81/12,0))</f>
        <v/>
      </c>
      <c r="V81" s="18">
        <f>IF($A81="","",IF($N81=12,"Engagement 12 ans",IF($N81=9,"Engagement 9 ans","Engagement 6 ans")))</f>
        <v/>
      </c>
    </row>
    <row r="82">
      <c r="A82" s="4" t="n"/>
      <c r="B82" s="5" t="n"/>
      <c r="C82" s="5" t="n"/>
      <c r="D82" s="4" t="n"/>
      <c r="E82" s="5" t="n"/>
      <c r="F82" s="5" t="n"/>
      <c r="G82" s="6" t="n"/>
      <c r="H82" s="6" t="n"/>
      <c r="I82" s="7" t="n"/>
      <c r="J82" s="7" t="n"/>
      <c r="K82" s="8">
        <f>IF(OR($A82="",$I82="",$L82=""),"",MIN($I82,'Paramètres'!$D$2,$L82*'Paramètres'!$D$3))</f>
        <v/>
      </c>
      <c r="L82" s="9" t="n"/>
      <c r="M82" s="5" t="n"/>
      <c r="N82" s="10" t="n"/>
      <c r="O82" s="11">
        <f>IF($A82="","",IFERROR(VLOOKUP($N82,'Paramètres'!$A$2:$B$4,2,FALSE),0))</f>
        <v/>
      </c>
      <c r="P82" s="8">
        <f>IF(OR($A82="",$K82="",$O82=""),"",$K82*$O82)</f>
        <v/>
      </c>
      <c r="Q82" s="8">
        <f>IF(OR($A82="",$P82="",$N82=""),"",IFERROR($P82/$N82,0))</f>
        <v/>
      </c>
      <c r="R82" s="12" t="n"/>
      <c r="S82" s="13">
        <f>IF(OR($A82="",$R82="",$N82=""),"",$R82+$N82-1)</f>
        <v/>
      </c>
      <c r="T82" s="7" t="n"/>
      <c r="U82" s="8">
        <f>IF(OR($A82="",$Q82=""),"",IFERROR($Q82/12,0))</f>
        <v/>
      </c>
      <c r="V82" s="14">
        <f>IF($A82="","",IF($N82=12,"Engagement 12 ans",IF($N82=9,"Engagement 9 ans","Engagement 6 ans")))</f>
        <v/>
      </c>
    </row>
    <row r="83">
      <c r="A83" s="4" t="n"/>
      <c r="B83" s="5" t="n"/>
      <c r="C83" s="5" t="n"/>
      <c r="D83" s="4" t="n"/>
      <c r="E83" s="5" t="n"/>
      <c r="F83" s="5" t="n"/>
      <c r="G83" s="6" t="n"/>
      <c r="H83" s="6" t="n"/>
      <c r="I83" s="7" t="n"/>
      <c r="J83" s="7" t="n"/>
      <c r="K83" s="15">
        <f>IF(OR($A83="",$I83="",$L83=""),"",MIN($I83,'Paramètres'!$D$2,$L83*'Paramètres'!$D$3))</f>
        <v/>
      </c>
      <c r="L83" s="9" t="n"/>
      <c r="M83" s="5" t="n"/>
      <c r="N83" s="10" t="n"/>
      <c r="O83" s="16">
        <f>IF($A83="","",IFERROR(VLOOKUP($N83,'Paramètres'!$A$2:$B$4,2,FALSE),0))</f>
        <v/>
      </c>
      <c r="P83" s="15">
        <f>IF(OR($A83="",$K83="",$O83=""),"",$K83*$O83)</f>
        <v/>
      </c>
      <c r="Q83" s="15">
        <f>IF(OR($A83="",$P83="",$N83=""),"",IFERROR($P83/$N83,0))</f>
        <v/>
      </c>
      <c r="R83" s="12" t="n"/>
      <c r="S83" s="17">
        <f>IF(OR($A83="",$R83="",$N83=""),"",$R83+$N83-1)</f>
        <v/>
      </c>
      <c r="T83" s="7" t="n"/>
      <c r="U83" s="15">
        <f>IF(OR($A83="",$Q83=""),"",IFERROR($Q83/12,0))</f>
        <v/>
      </c>
      <c r="V83" s="18">
        <f>IF($A83="","",IF($N83=12,"Engagement 12 ans",IF($N83=9,"Engagement 9 ans","Engagement 6 ans")))</f>
        <v/>
      </c>
    </row>
    <row r="84">
      <c r="A84" s="4" t="n"/>
      <c r="B84" s="5" t="n"/>
      <c r="C84" s="5" t="n"/>
      <c r="D84" s="4" t="n"/>
      <c r="E84" s="5" t="n"/>
      <c r="F84" s="5" t="n"/>
      <c r="G84" s="6" t="n"/>
      <c r="H84" s="6" t="n"/>
      <c r="I84" s="7" t="n"/>
      <c r="J84" s="7" t="n"/>
      <c r="K84" s="8">
        <f>IF(OR($A84="",$I84="",$L84=""),"",MIN($I84,'Paramètres'!$D$2,$L84*'Paramètres'!$D$3))</f>
        <v/>
      </c>
      <c r="L84" s="9" t="n"/>
      <c r="M84" s="5" t="n"/>
      <c r="N84" s="10" t="n"/>
      <c r="O84" s="11">
        <f>IF($A84="","",IFERROR(VLOOKUP($N84,'Paramètres'!$A$2:$B$4,2,FALSE),0))</f>
        <v/>
      </c>
      <c r="P84" s="8">
        <f>IF(OR($A84="",$K84="",$O84=""),"",$K84*$O84)</f>
        <v/>
      </c>
      <c r="Q84" s="8">
        <f>IF(OR($A84="",$P84="",$N84=""),"",IFERROR($P84/$N84,0))</f>
        <v/>
      </c>
      <c r="R84" s="12" t="n"/>
      <c r="S84" s="13">
        <f>IF(OR($A84="",$R84="",$N84=""),"",$R84+$N84-1)</f>
        <v/>
      </c>
      <c r="T84" s="7" t="n"/>
      <c r="U84" s="8">
        <f>IF(OR($A84="",$Q84=""),"",IFERROR($Q84/12,0))</f>
        <v/>
      </c>
      <c r="V84" s="14">
        <f>IF($A84="","",IF($N84=12,"Engagement 12 ans",IF($N84=9,"Engagement 9 ans","Engagement 6 ans")))</f>
        <v/>
      </c>
    </row>
    <row r="85">
      <c r="A85" s="4" t="n"/>
      <c r="B85" s="5" t="n"/>
      <c r="C85" s="5" t="n"/>
      <c r="D85" s="4" t="n"/>
      <c r="E85" s="5" t="n"/>
      <c r="F85" s="5" t="n"/>
      <c r="G85" s="6" t="n"/>
      <c r="H85" s="6" t="n"/>
      <c r="I85" s="7" t="n"/>
      <c r="J85" s="7" t="n"/>
      <c r="K85" s="15">
        <f>IF(OR($A85="",$I85="",$L85=""),"",MIN($I85,'Paramètres'!$D$2,$L85*'Paramètres'!$D$3))</f>
        <v/>
      </c>
      <c r="L85" s="9" t="n"/>
      <c r="M85" s="5" t="n"/>
      <c r="N85" s="10" t="n"/>
      <c r="O85" s="16">
        <f>IF($A85="","",IFERROR(VLOOKUP($N85,'Paramètres'!$A$2:$B$4,2,FALSE),0))</f>
        <v/>
      </c>
      <c r="P85" s="15">
        <f>IF(OR($A85="",$K85="",$O85=""),"",$K85*$O85)</f>
        <v/>
      </c>
      <c r="Q85" s="15">
        <f>IF(OR($A85="",$P85="",$N85=""),"",IFERROR($P85/$N85,0))</f>
        <v/>
      </c>
      <c r="R85" s="12" t="n"/>
      <c r="S85" s="17">
        <f>IF(OR($A85="",$R85="",$N85=""),"",$R85+$N85-1)</f>
        <v/>
      </c>
      <c r="T85" s="7" t="n"/>
      <c r="U85" s="15">
        <f>IF(OR($A85="",$Q85=""),"",IFERROR($Q85/12,0))</f>
        <v/>
      </c>
      <c r="V85" s="18">
        <f>IF($A85="","",IF($N85=12,"Engagement 12 ans",IF($N85=9,"Engagement 9 ans","Engagement 6 ans")))</f>
        <v/>
      </c>
    </row>
    <row r="86">
      <c r="A86" s="4" t="n"/>
      <c r="B86" s="5" t="n"/>
      <c r="C86" s="5" t="n"/>
      <c r="D86" s="4" t="n"/>
      <c r="E86" s="5" t="n"/>
      <c r="F86" s="5" t="n"/>
      <c r="G86" s="6" t="n"/>
      <c r="H86" s="6" t="n"/>
      <c r="I86" s="7" t="n"/>
      <c r="J86" s="7" t="n"/>
      <c r="K86" s="8">
        <f>IF(OR($A86="",$I86="",$L86=""),"",MIN($I86,'Paramètres'!$D$2,$L86*'Paramètres'!$D$3))</f>
        <v/>
      </c>
      <c r="L86" s="9" t="n"/>
      <c r="M86" s="5" t="n"/>
      <c r="N86" s="10" t="n"/>
      <c r="O86" s="11">
        <f>IF($A86="","",IFERROR(VLOOKUP($N86,'Paramètres'!$A$2:$B$4,2,FALSE),0))</f>
        <v/>
      </c>
      <c r="P86" s="8">
        <f>IF(OR($A86="",$K86="",$O86=""),"",$K86*$O86)</f>
        <v/>
      </c>
      <c r="Q86" s="8">
        <f>IF(OR($A86="",$P86="",$N86=""),"",IFERROR($P86/$N86,0))</f>
        <v/>
      </c>
      <c r="R86" s="12" t="n"/>
      <c r="S86" s="13">
        <f>IF(OR($A86="",$R86="",$N86=""),"",$R86+$N86-1)</f>
        <v/>
      </c>
      <c r="T86" s="7" t="n"/>
      <c r="U86" s="8">
        <f>IF(OR($A86="",$Q86=""),"",IFERROR($Q86/12,0))</f>
        <v/>
      </c>
      <c r="V86" s="14">
        <f>IF($A86="","",IF($N86=12,"Engagement 12 ans",IF($N86=9,"Engagement 9 ans","Engagement 6 ans")))</f>
        <v/>
      </c>
    </row>
    <row r="87">
      <c r="A87" s="4" t="n"/>
      <c r="B87" s="5" t="n"/>
      <c r="C87" s="5" t="n"/>
      <c r="D87" s="4" t="n"/>
      <c r="E87" s="5" t="n"/>
      <c r="F87" s="5" t="n"/>
      <c r="G87" s="6" t="n"/>
      <c r="H87" s="6" t="n"/>
      <c r="I87" s="7" t="n"/>
      <c r="J87" s="7" t="n"/>
      <c r="K87" s="15">
        <f>IF(OR($A87="",$I87="",$L87=""),"",MIN($I87,'Paramètres'!$D$2,$L87*'Paramètres'!$D$3))</f>
        <v/>
      </c>
      <c r="L87" s="9" t="n"/>
      <c r="M87" s="5" t="n"/>
      <c r="N87" s="10" t="n"/>
      <c r="O87" s="16">
        <f>IF($A87="","",IFERROR(VLOOKUP($N87,'Paramètres'!$A$2:$B$4,2,FALSE),0))</f>
        <v/>
      </c>
      <c r="P87" s="15">
        <f>IF(OR($A87="",$K87="",$O87=""),"",$K87*$O87)</f>
        <v/>
      </c>
      <c r="Q87" s="15">
        <f>IF(OR($A87="",$P87="",$N87=""),"",IFERROR($P87/$N87,0))</f>
        <v/>
      </c>
      <c r="R87" s="12" t="n"/>
      <c r="S87" s="17">
        <f>IF(OR($A87="",$R87="",$N87=""),"",$R87+$N87-1)</f>
        <v/>
      </c>
      <c r="T87" s="7" t="n"/>
      <c r="U87" s="15">
        <f>IF(OR($A87="",$Q87=""),"",IFERROR($Q87/12,0))</f>
        <v/>
      </c>
      <c r="V87" s="18">
        <f>IF($A87="","",IF($N87=12,"Engagement 12 ans",IF($N87=9,"Engagement 9 ans","Engagement 6 ans")))</f>
        <v/>
      </c>
    </row>
    <row r="88">
      <c r="A88" s="4" t="n"/>
      <c r="B88" s="5" t="n"/>
      <c r="C88" s="5" t="n"/>
      <c r="D88" s="4" t="n"/>
      <c r="E88" s="5" t="n"/>
      <c r="F88" s="5" t="n"/>
      <c r="G88" s="6" t="n"/>
      <c r="H88" s="6" t="n"/>
      <c r="I88" s="7" t="n"/>
      <c r="J88" s="7" t="n"/>
      <c r="K88" s="8">
        <f>IF(OR($A88="",$I88="",$L88=""),"",MIN($I88,'Paramètres'!$D$2,$L88*'Paramètres'!$D$3))</f>
        <v/>
      </c>
      <c r="L88" s="9" t="n"/>
      <c r="M88" s="5" t="n"/>
      <c r="N88" s="10" t="n"/>
      <c r="O88" s="11">
        <f>IF($A88="","",IFERROR(VLOOKUP($N88,'Paramètres'!$A$2:$B$4,2,FALSE),0))</f>
        <v/>
      </c>
      <c r="P88" s="8">
        <f>IF(OR($A88="",$K88="",$O88=""),"",$K88*$O88)</f>
        <v/>
      </c>
      <c r="Q88" s="8">
        <f>IF(OR($A88="",$P88="",$N88=""),"",IFERROR($P88/$N88,0))</f>
        <v/>
      </c>
      <c r="R88" s="12" t="n"/>
      <c r="S88" s="13">
        <f>IF(OR($A88="",$R88="",$N88=""),"",$R88+$N88-1)</f>
        <v/>
      </c>
      <c r="T88" s="7" t="n"/>
      <c r="U88" s="8">
        <f>IF(OR($A88="",$Q88=""),"",IFERROR($Q88/12,0))</f>
        <v/>
      </c>
      <c r="V88" s="14">
        <f>IF($A88="","",IF($N88=12,"Engagement 12 ans",IF($N88=9,"Engagement 9 ans","Engagement 6 ans")))</f>
        <v/>
      </c>
    </row>
    <row r="89">
      <c r="A89" s="4" t="n"/>
      <c r="B89" s="5" t="n"/>
      <c r="C89" s="5" t="n"/>
      <c r="D89" s="4" t="n"/>
      <c r="E89" s="5" t="n"/>
      <c r="F89" s="5" t="n"/>
      <c r="G89" s="6" t="n"/>
      <c r="H89" s="6" t="n"/>
      <c r="I89" s="7" t="n"/>
      <c r="J89" s="7" t="n"/>
      <c r="K89" s="15">
        <f>IF(OR($A89="",$I89="",$L89=""),"",MIN($I89,'Paramètres'!$D$2,$L89*'Paramètres'!$D$3))</f>
        <v/>
      </c>
      <c r="L89" s="9" t="n"/>
      <c r="M89" s="5" t="n"/>
      <c r="N89" s="10" t="n"/>
      <c r="O89" s="16">
        <f>IF($A89="","",IFERROR(VLOOKUP($N89,'Paramètres'!$A$2:$B$4,2,FALSE),0))</f>
        <v/>
      </c>
      <c r="P89" s="15">
        <f>IF(OR($A89="",$K89="",$O89=""),"",$K89*$O89)</f>
        <v/>
      </c>
      <c r="Q89" s="15">
        <f>IF(OR($A89="",$P89="",$N89=""),"",IFERROR($P89/$N89,0))</f>
        <v/>
      </c>
      <c r="R89" s="12" t="n"/>
      <c r="S89" s="17">
        <f>IF(OR($A89="",$R89="",$N89=""),"",$R89+$N89-1)</f>
        <v/>
      </c>
      <c r="T89" s="7" t="n"/>
      <c r="U89" s="15">
        <f>IF(OR($A89="",$Q89=""),"",IFERROR($Q89/12,0))</f>
        <v/>
      </c>
      <c r="V89" s="18">
        <f>IF($A89="","",IF($N89=12,"Engagement 12 ans",IF($N89=9,"Engagement 9 ans","Engagement 6 ans")))</f>
        <v/>
      </c>
    </row>
    <row r="90">
      <c r="A90" s="4" t="n"/>
      <c r="B90" s="5" t="n"/>
      <c r="C90" s="5" t="n"/>
      <c r="D90" s="4" t="n"/>
      <c r="E90" s="5" t="n"/>
      <c r="F90" s="5" t="n"/>
      <c r="G90" s="6" t="n"/>
      <c r="H90" s="6" t="n"/>
      <c r="I90" s="7" t="n"/>
      <c r="J90" s="7" t="n"/>
      <c r="K90" s="8">
        <f>IF(OR($A90="",$I90="",$L90=""),"",MIN($I90,'Paramètres'!$D$2,$L90*'Paramètres'!$D$3))</f>
        <v/>
      </c>
      <c r="L90" s="9" t="n"/>
      <c r="M90" s="5" t="n"/>
      <c r="N90" s="10" t="n"/>
      <c r="O90" s="11">
        <f>IF($A90="","",IFERROR(VLOOKUP($N90,'Paramètres'!$A$2:$B$4,2,FALSE),0))</f>
        <v/>
      </c>
      <c r="P90" s="8">
        <f>IF(OR($A90="",$K90="",$O90=""),"",$K90*$O90)</f>
        <v/>
      </c>
      <c r="Q90" s="8">
        <f>IF(OR($A90="",$P90="",$N90=""),"",IFERROR($P90/$N90,0))</f>
        <v/>
      </c>
      <c r="R90" s="12" t="n"/>
      <c r="S90" s="13">
        <f>IF(OR($A90="",$R90="",$N90=""),"",$R90+$N90-1)</f>
        <v/>
      </c>
      <c r="T90" s="7" t="n"/>
      <c r="U90" s="8">
        <f>IF(OR($A90="",$Q90=""),"",IFERROR($Q90/12,0))</f>
        <v/>
      </c>
      <c r="V90" s="14">
        <f>IF($A90="","",IF($N90=12,"Engagement 12 ans",IF($N90=9,"Engagement 9 ans","Engagement 6 ans")))</f>
        <v/>
      </c>
    </row>
    <row r="91">
      <c r="A91" s="4" t="n"/>
      <c r="B91" s="5" t="n"/>
      <c r="C91" s="5" t="n"/>
      <c r="D91" s="4" t="n"/>
      <c r="E91" s="5" t="n"/>
      <c r="F91" s="5" t="n"/>
      <c r="G91" s="6" t="n"/>
      <c r="H91" s="6" t="n"/>
      <c r="I91" s="7" t="n"/>
      <c r="J91" s="7" t="n"/>
      <c r="K91" s="15">
        <f>IF(OR($A91="",$I91="",$L91=""),"",MIN($I91,'Paramètres'!$D$2,$L91*'Paramètres'!$D$3))</f>
        <v/>
      </c>
      <c r="L91" s="9" t="n"/>
      <c r="M91" s="5" t="n"/>
      <c r="N91" s="10" t="n"/>
      <c r="O91" s="16">
        <f>IF($A91="","",IFERROR(VLOOKUP($N91,'Paramètres'!$A$2:$B$4,2,FALSE),0))</f>
        <v/>
      </c>
      <c r="P91" s="15">
        <f>IF(OR($A91="",$K91="",$O91=""),"",$K91*$O91)</f>
        <v/>
      </c>
      <c r="Q91" s="15">
        <f>IF(OR($A91="",$P91="",$N91=""),"",IFERROR($P91/$N91,0))</f>
        <v/>
      </c>
      <c r="R91" s="12" t="n"/>
      <c r="S91" s="17">
        <f>IF(OR($A91="",$R91="",$N91=""),"",$R91+$N91-1)</f>
        <v/>
      </c>
      <c r="T91" s="7" t="n"/>
      <c r="U91" s="15">
        <f>IF(OR($A91="",$Q91=""),"",IFERROR($Q91/12,0))</f>
        <v/>
      </c>
      <c r="V91" s="18">
        <f>IF($A91="","",IF($N91=12,"Engagement 12 ans",IF($N91=9,"Engagement 9 ans","Engagement 6 ans")))</f>
        <v/>
      </c>
    </row>
    <row r="92">
      <c r="A92" s="4" t="n"/>
      <c r="B92" s="5" t="n"/>
      <c r="C92" s="5" t="n"/>
      <c r="D92" s="4" t="n"/>
      <c r="E92" s="5" t="n"/>
      <c r="F92" s="5" t="n"/>
      <c r="G92" s="6" t="n"/>
      <c r="H92" s="6" t="n"/>
      <c r="I92" s="7" t="n"/>
      <c r="J92" s="7" t="n"/>
      <c r="K92" s="8">
        <f>IF(OR($A92="",$I92="",$L92=""),"",MIN($I92,'Paramètres'!$D$2,$L92*'Paramètres'!$D$3))</f>
        <v/>
      </c>
      <c r="L92" s="9" t="n"/>
      <c r="M92" s="5" t="n"/>
      <c r="N92" s="10" t="n"/>
      <c r="O92" s="11">
        <f>IF($A92="","",IFERROR(VLOOKUP($N92,'Paramètres'!$A$2:$B$4,2,FALSE),0))</f>
        <v/>
      </c>
      <c r="P92" s="8">
        <f>IF(OR($A92="",$K92="",$O92=""),"",$K92*$O92)</f>
        <v/>
      </c>
      <c r="Q92" s="8">
        <f>IF(OR($A92="",$P92="",$N92=""),"",IFERROR($P92/$N92,0))</f>
        <v/>
      </c>
      <c r="R92" s="12" t="n"/>
      <c r="S92" s="13">
        <f>IF(OR($A92="",$R92="",$N92=""),"",$R92+$N92-1)</f>
        <v/>
      </c>
      <c r="T92" s="7" t="n"/>
      <c r="U92" s="8">
        <f>IF(OR($A92="",$Q92=""),"",IFERROR($Q92/12,0))</f>
        <v/>
      </c>
      <c r="V92" s="14">
        <f>IF($A92="","",IF($N92=12,"Engagement 12 ans",IF($N92=9,"Engagement 9 ans","Engagement 6 ans")))</f>
        <v/>
      </c>
    </row>
    <row r="93">
      <c r="A93" s="4" t="n"/>
      <c r="B93" s="5" t="n"/>
      <c r="C93" s="5" t="n"/>
      <c r="D93" s="4" t="n"/>
      <c r="E93" s="5" t="n"/>
      <c r="F93" s="5" t="n"/>
      <c r="G93" s="6" t="n"/>
      <c r="H93" s="6" t="n"/>
      <c r="I93" s="7" t="n"/>
      <c r="J93" s="7" t="n"/>
      <c r="K93" s="15">
        <f>IF(OR($A93="",$I93="",$L93=""),"",MIN($I93,'Paramètres'!$D$2,$L93*'Paramètres'!$D$3))</f>
        <v/>
      </c>
      <c r="L93" s="9" t="n"/>
      <c r="M93" s="5" t="n"/>
      <c r="N93" s="10" t="n"/>
      <c r="O93" s="16">
        <f>IF($A93="","",IFERROR(VLOOKUP($N93,'Paramètres'!$A$2:$B$4,2,FALSE),0))</f>
        <v/>
      </c>
      <c r="P93" s="15">
        <f>IF(OR($A93="",$K93="",$O93=""),"",$K93*$O93)</f>
        <v/>
      </c>
      <c r="Q93" s="15">
        <f>IF(OR($A93="",$P93="",$N93=""),"",IFERROR($P93/$N93,0))</f>
        <v/>
      </c>
      <c r="R93" s="12" t="n"/>
      <c r="S93" s="17">
        <f>IF(OR($A93="",$R93="",$N93=""),"",$R93+$N93-1)</f>
        <v/>
      </c>
      <c r="T93" s="7" t="n"/>
      <c r="U93" s="15">
        <f>IF(OR($A93="",$Q93=""),"",IFERROR($Q93/12,0))</f>
        <v/>
      </c>
      <c r="V93" s="18">
        <f>IF($A93="","",IF($N93=12,"Engagement 12 ans",IF($N93=9,"Engagement 9 ans","Engagement 6 ans")))</f>
        <v/>
      </c>
    </row>
    <row r="94">
      <c r="A94" s="4" t="n"/>
      <c r="B94" s="5" t="n"/>
      <c r="C94" s="5" t="n"/>
      <c r="D94" s="4" t="n"/>
      <c r="E94" s="5" t="n"/>
      <c r="F94" s="5" t="n"/>
      <c r="G94" s="6" t="n"/>
      <c r="H94" s="6" t="n"/>
      <c r="I94" s="7" t="n"/>
      <c r="J94" s="7" t="n"/>
      <c r="K94" s="8">
        <f>IF(OR($A94="",$I94="",$L94=""),"",MIN($I94,'Paramètres'!$D$2,$L94*'Paramètres'!$D$3))</f>
        <v/>
      </c>
      <c r="L94" s="9" t="n"/>
      <c r="M94" s="5" t="n"/>
      <c r="N94" s="10" t="n"/>
      <c r="O94" s="11">
        <f>IF($A94="","",IFERROR(VLOOKUP($N94,'Paramètres'!$A$2:$B$4,2,FALSE),0))</f>
        <v/>
      </c>
      <c r="P94" s="8">
        <f>IF(OR($A94="",$K94="",$O94=""),"",$K94*$O94)</f>
        <v/>
      </c>
      <c r="Q94" s="8">
        <f>IF(OR($A94="",$P94="",$N94=""),"",IFERROR($P94/$N94,0))</f>
        <v/>
      </c>
      <c r="R94" s="12" t="n"/>
      <c r="S94" s="13">
        <f>IF(OR($A94="",$R94="",$N94=""),"",$R94+$N94-1)</f>
        <v/>
      </c>
      <c r="T94" s="7" t="n"/>
      <c r="U94" s="8">
        <f>IF(OR($A94="",$Q94=""),"",IFERROR($Q94/12,0))</f>
        <v/>
      </c>
      <c r="V94" s="14">
        <f>IF($A94="","",IF($N94=12,"Engagement 12 ans",IF($N94=9,"Engagement 9 ans","Engagement 6 ans")))</f>
        <v/>
      </c>
    </row>
    <row r="95">
      <c r="A95" s="4" t="n"/>
      <c r="B95" s="5" t="n"/>
      <c r="C95" s="5" t="n"/>
      <c r="D95" s="4" t="n"/>
      <c r="E95" s="5" t="n"/>
      <c r="F95" s="5" t="n"/>
      <c r="G95" s="6" t="n"/>
      <c r="H95" s="6" t="n"/>
      <c r="I95" s="7" t="n"/>
      <c r="J95" s="7" t="n"/>
      <c r="K95" s="15">
        <f>IF(OR($A95="",$I95="",$L95=""),"",MIN($I95,'Paramètres'!$D$2,$L95*'Paramètres'!$D$3))</f>
        <v/>
      </c>
      <c r="L95" s="9" t="n"/>
      <c r="M95" s="5" t="n"/>
      <c r="N95" s="10" t="n"/>
      <c r="O95" s="16">
        <f>IF($A95="","",IFERROR(VLOOKUP($N95,'Paramètres'!$A$2:$B$4,2,FALSE),0))</f>
        <v/>
      </c>
      <c r="P95" s="15">
        <f>IF(OR($A95="",$K95="",$O95=""),"",$K95*$O95)</f>
        <v/>
      </c>
      <c r="Q95" s="15">
        <f>IF(OR($A95="",$P95="",$N95=""),"",IFERROR($P95/$N95,0))</f>
        <v/>
      </c>
      <c r="R95" s="12" t="n"/>
      <c r="S95" s="17">
        <f>IF(OR($A95="",$R95="",$N95=""),"",$R95+$N95-1)</f>
        <v/>
      </c>
      <c r="T95" s="7" t="n"/>
      <c r="U95" s="15">
        <f>IF(OR($A95="",$Q95=""),"",IFERROR($Q95/12,0))</f>
        <v/>
      </c>
      <c r="V95" s="18">
        <f>IF($A95="","",IF($N95=12,"Engagement 12 ans",IF($N95=9,"Engagement 9 ans","Engagement 6 ans")))</f>
        <v/>
      </c>
    </row>
    <row r="96">
      <c r="A96" s="4" t="n"/>
      <c r="B96" s="5" t="n"/>
      <c r="C96" s="5" t="n"/>
      <c r="D96" s="4" t="n"/>
      <c r="E96" s="5" t="n"/>
      <c r="F96" s="5" t="n"/>
      <c r="G96" s="6" t="n"/>
      <c r="H96" s="6" t="n"/>
      <c r="I96" s="7" t="n"/>
      <c r="J96" s="7" t="n"/>
      <c r="K96" s="8">
        <f>IF(OR($A96="",$I96="",$L96=""),"",MIN($I96,'Paramètres'!$D$2,$L96*'Paramètres'!$D$3))</f>
        <v/>
      </c>
      <c r="L96" s="9" t="n"/>
      <c r="M96" s="5" t="n"/>
      <c r="N96" s="10" t="n"/>
      <c r="O96" s="11">
        <f>IF($A96="","",IFERROR(VLOOKUP($N96,'Paramètres'!$A$2:$B$4,2,FALSE),0))</f>
        <v/>
      </c>
      <c r="P96" s="8">
        <f>IF(OR($A96="",$K96="",$O96=""),"",$K96*$O96)</f>
        <v/>
      </c>
      <c r="Q96" s="8">
        <f>IF(OR($A96="",$P96="",$N96=""),"",IFERROR($P96/$N96,0))</f>
        <v/>
      </c>
      <c r="R96" s="12" t="n"/>
      <c r="S96" s="13">
        <f>IF(OR($A96="",$R96="",$N96=""),"",$R96+$N96-1)</f>
        <v/>
      </c>
      <c r="T96" s="7" t="n"/>
      <c r="U96" s="8">
        <f>IF(OR($A96="",$Q96=""),"",IFERROR($Q96/12,0))</f>
        <v/>
      </c>
      <c r="V96" s="14">
        <f>IF($A96="","",IF($N96=12,"Engagement 12 ans",IF($N96=9,"Engagement 9 ans","Engagement 6 ans")))</f>
        <v/>
      </c>
    </row>
    <row r="97">
      <c r="A97" s="4" t="n"/>
      <c r="B97" s="5" t="n"/>
      <c r="C97" s="5" t="n"/>
      <c r="D97" s="4" t="n"/>
      <c r="E97" s="5" t="n"/>
      <c r="F97" s="5" t="n"/>
      <c r="G97" s="6" t="n"/>
      <c r="H97" s="6" t="n"/>
      <c r="I97" s="7" t="n"/>
      <c r="J97" s="7" t="n"/>
      <c r="K97" s="15">
        <f>IF(OR($A97="",$I97="",$L97=""),"",MIN($I97,'Paramètres'!$D$2,$L97*'Paramètres'!$D$3))</f>
        <v/>
      </c>
      <c r="L97" s="9" t="n"/>
      <c r="M97" s="5" t="n"/>
      <c r="N97" s="10" t="n"/>
      <c r="O97" s="16">
        <f>IF($A97="","",IFERROR(VLOOKUP($N97,'Paramètres'!$A$2:$B$4,2,FALSE),0))</f>
        <v/>
      </c>
      <c r="P97" s="15">
        <f>IF(OR($A97="",$K97="",$O97=""),"",$K97*$O97)</f>
        <v/>
      </c>
      <c r="Q97" s="15">
        <f>IF(OR($A97="",$P97="",$N97=""),"",IFERROR($P97/$N97,0))</f>
        <v/>
      </c>
      <c r="R97" s="12" t="n"/>
      <c r="S97" s="17">
        <f>IF(OR($A97="",$R97="",$N97=""),"",$R97+$N97-1)</f>
        <v/>
      </c>
      <c r="T97" s="7" t="n"/>
      <c r="U97" s="15">
        <f>IF(OR($A97="",$Q97=""),"",IFERROR($Q97/12,0))</f>
        <v/>
      </c>
      <c r="V97" s="18">
        <f>IF($A97="","",IF($N97=12,"Engagement 12 ans",IF($N97=9,"Engagement 9 ans","Engagement 6 ans")))</f>
        <v/>
      </c>
    </row>
    <row r="98">
      <c r="A98" s="4" t="n"/>
      <c r="B98" s="5" t="n"/>
      <c r="C98" s="5" t="n"/>
      <c r="D98" s="4" t="n"/>
      <c r="E98" s="5" t="n"/>
      <c r="F98" s="5" t="n"/>
      <c r="G98" s="6" t="n"/>
      <c r="H98" s="6" t="n"/>
      <c r="I98" s="7" t="n"/>
      <c r="J98" s="7" t="n"/>
      <c r="K98" s="8">
        <f>IF(OR($A98="",$I98="",$L98=""),"",MIN($I98,'Paramètres'!$D$2,$L98*'Paramètres'!$D$3))</f>
        <v/>
      </c>
      <c r="L98" s="9" t="n"/>
      <c r="M98" s="5" t="n"/>
      <c r="N98" s="10" t="n"/>
      <c r="O98" s="11">
        <f>IF($A98="","",IFERROR(VLOOKUP($N98,'Paramètres'!$A$2:$B$4,2,FALSE),0))</f>
        <v/>
      </c>
      <c r="P98" s="8">
        <f>IF(OR($A98="",$K98="",$O98=""),"",$K98*$O98)</f>
        <v/>
      </c>
      <c r="Q98" s="8">
        <f>IF(OR($A98="",$P98="",$N98=""),"",IFERROR($P98/$N98,0))</f>
        <v/>
      </c>
      <c r="R98" s="12" t="n"/>
      <c r="S98" s="13">
        <f>IF(OR($A98="",$R98="",$N98=""),"",$R98+$N98-1)</f>
        <v/>
      </c>
      <c r="T98" s="7" t="n"/>
      <c r="U98" s="8">
        <f>IF(OR($A98="",$Q98=""),"",IFERROR($Q98/12,0))</f>
        <v/>
      </c>
      <c r="V98" s="14">
        <f>IF($A98="","",IF($N98=12,"Engagement 12 ans",IF($N98=9,"Engagement 9 ans","Engagement 6 ans")))</f>
        <v/>
      </c>
    </row>
    <row r="99">
      <c r="A99" s="4" t="n"/>
      <c r="B99" s="5" t="n"/>
      <c r="C99" s="5" t="n"/>
      <c r="D99" s="4" t="n"/>
      <c r="E99" s="5" t="n"/>
      <c r="F99" s="5" t="n"/>
      <c r="G99" s="6" t="n"/>
      <c r="H99" s="6" t="n"/>
      <c r="I99" s="7" t="n"/>
      <c r="J99" s="7" t="n"/>
      <c r="K99" s="15">
        <f>IF(OR($A99="",$I99="",$L99=""),"",MIN($I99,'Paramètres'!$D$2,$L99*'Paramètres'!$D$3))</f>
        <v/>
      </c>
      <c r="L99" s="9" t="n"/>
      <c r="M99" s="5" t="n"/>
      <c r="N99" s="10" t="n"/>
      <c r="O99" s="16">
        <f>IF($A99="","",IFERROR(VLOOKUP($N99,'Paramètres'!$A$2:$B$4,2,FALSE),0))</f>
        <v/>
      </c>
      <c r="P99" s="15">
        <f>IF(OR($A99="",$K99="",$O99=""),"",$K99*$O99)</f>
        <v/>
      </c>
      <c r="Q99" s="15">
        <f>IF(OR($A99="",$P99="",$N99=""),"",IFERROR($P99/$N99,0))</f>
        <v/>
      </c>
      <c r="R99" s="12" t="n"/>
      <c r="S99" s="17">
        <f>IF(OR($A99="",$R99="",$N99=""),"",$R99+$N99-1)</f>
        <v/>
      </c>
      <c r="T99" s="7" t="n"/>
      <c r="U99" s="15">
        <f>IF(OR($A99="",$Q99=""),"",IFERROR($Q99/12,0))</f>
        <v/>
      </c>
      <c r="V99" s="18">
        <f>IF($A99="","",IF($N99=12,"Engagement 12 ans",IF($N99=9,"Engagement 9 ans","Engagement 6 ans")))</f>
        <v/>
      </c>
    </row>
    <row r="100">
      <c r="A100" s="4" t="n"/>
      <c r="B100" s="5" t="n"/>
      <c r="C100" s="5" t="n"/>
      <c r="D100" s="4" t="n"/>
      <c r="E100" s="5" t="n"/>
      <c r="F100" s="5" t="n"/>
      <c r="G100" s="6" t="n"/>
      <c r="H100" s="6" t="n"/>
      <c r="I100" s="7" t="n"/>
      <c r="J100" s="7" t="n"/>
      <c r="K100" s="8">
        <f>IF(OR($A100="",$I100="",$L100=""),"",MIN($I100,'Paramètres'!$D$2,$L100*'Paramètres'!$D$3))</f>
        <v/>
      </c>
      <c r="L100" s="9" t="n"/>
      <c r="M100" s="5" t="n"/>
      <c r="N100" s="10" t="n"/>
      <c r="O100" s="11">
        <f>IF($A100="","",IFERROR(VLOOKUP($N100,'Paramètres'!$A$2:$B$4,2,FALSE),0))</f>
        <v/>
      </c>
      <c r="P100" s="8">
        <f>IF(OR($A100="",$K100="",$O100=""),"",$K100*$O100)</f>
        <v/>
      </c>
      <c r="Q100" s="8">
        <f>IF(OR($A100="",$P100="",$N100=""),"",IFERROR($P100/$N100,0))</f>
        <v/>
      </c>
      <c r="R100" s="12" t="n"/>
      <c r="S100" s="13">
        <f>IF(OR($A100="",$R100="",$N100=""),"",$R100+$N100-1)</f>
        <v/>
      </c>
      <c r="T100" s="7" t="n"/>
      <c r="U100" s="8">
        <f>IF(OR($A100="",$Q100=""),"",IFERROR($Q100/12,0))</f>
        <v/>
      </c>
      <c r="V100" s="14">
        <f>IF($A100="","",IF($N100=12,"Engagement 12 ans",IF($N100=9,"Engagement 9 ans","Engagement 6 ans")))</f>
        <v/>
      </c>
    </row>
    <row r="101">
      <c r="A101" s="4" t="n"/>
      <c r="B101" s="5" t="n"/>
      <c r="C101" s="5" t="n"/>
      <c r="D101" s="4" t="n"/>
      <c r="E101" s="5" t="n"/>
      <c r="F101" s="5" t="n"/>
      <c r="G101" s="6" t="n"/>
      <c r="H101" s="6" t="n"/>
      <c r="I101" s="7" t="n"/>
      <c r="J101" s="7" t="n"/>
      <c r="K101" s="15">
        <f>IF(OR($A101="",$I101="",$L101=""),"",MIN($I101,'Paramètres'!$D$2,$L101*'Paramètres'!$D$3))</f>
        <v/>
      </c>
      <c r="L101" s="9" t="n"/>
      <c r="M101" s="5" t="n"/>
      <c r="N101" s="10" t="n"/>
      <c r="O101" s="16">
        <f>IF($A101="","",IFERROR(VLOOKUP($N101,'Paramètres'!$A$2:$B$4,2,FALSE),0))</f>
        <v/>
      </c>
      <c r="P101" s="15">
        <f>IF(OR($A101="",$K101="",$O101=""),"",$K101*$O101)</f>
        <v/>
      </c>
      <c r="Q101" s="15">
        <f>IF(OR($A101="",$P101="",$N101=""),"",IFERROR($P101/$N101,0))</f>
        <v/>
      </c>
      <c r="R101" s="12" t="n"/>
      <c r="S101" s="17">
        <f>IF(OR($A101="",$R101="",$N101=""),"",$R101+$N101-1)</f>
        <v/>
      </c>
      <c r="T101" s="7" t="n"/>
      <c r="U101" s="15">
        <f>IF(OR($A101="",$Q101=""),"",IFERROR($Q101/12,0))</f>
        <v/>
      </c>
      <c r="V101" s="18">
        <f>IF($A101="","",IF($N101=12,"Engagement 12 ans",IF($N101=9,"Engagement 9 ans","Engagement 6 ans")))</f>
        <v/>
      </c>
    </row>
    <row r="102">
      <c r="A102" s="4" t="n"/>
      <c r="B102" s="5" t="n"/>
      <c r="C102" s="5" t="n"/>
      <c r="D102" s="4" t="n"/>
      <c r="E102" s="5" t="n"/>
      <c r="F102" s="5" t="n"/>
      <c r="G102" s="6" t="n"/>
      <c r="H102" s="6" t="n"/>
      <c r="I102" s="7" t="n"/>
      <c r="J102" s="7" t="n"/>
      <c r="K102" s="8">
        <f>IF(OR($A102="",$I102="",$L102=""),"",MIN($I102,'Paramètres'!$D$2,$L102*'Paramètres'!$D$3))</f>
        <v/>
      </c>
      <c r="L102" s="9" t="n"/>
      <c r="M102" s="5" t="n"/>
      <c r="N102" s="10" t="n"/>
      <c r="O102" s="11">
        <f>IF($A102="","",IFERROR(VLOOKUP($N102,'Paramètres'!$A$2:$B$4,2,FALSE),0))</f>
        <v/>
      </c>
      <c r="P102" s="8">
        <f>IF(OR($A102="",$K102="",$O102=""),"",$K102*$O102)</f>
        <v/>
      </c>
      <c r="Q102" s="8">
        <f>IF(OR($A102="",$P102="",$N102=""),"",IFERROR($P102/$N102,0))</f>
        <v/>
      </c>
      <c r="R102" s="12" t="n"/>
      <c r="S102" s="13">
        <f>IF(OR($A102="",$R102="",$N102=""),"",$R102+$N102-1)</f>
        <v/>
      </c>
      <c r="T102" s="7" t="n"/>
      <c r="U102" s="8">
        <f>IF(OR($A102="",$Q102=""),"",IFERROR($Q102/12,0))</f>
        <v/>
      </c>
      <c r="V102" s="14">
        <f>IF($A102="","",IF($N102=12,"Engagement 12 ans",IF($N102=9,"Engagement 9 ans","Engagement 6 ans")))</f>
        <v/>
      </c>
    </row>
    <row r="103">
      <c r="A103" s="4" t="n"/>
      <c r="B103" s="5" t="n"/>
      <c r="C103" s="5" t="n"/>
      <c r="D103" s="4" t="n"/>
      <c r="E103" s="5" t="n"/>
      <c r="F103" s="5" t="n"/>
      <c r="G103" s="6" t="n"/>
      <c r="H103" s="6" t="n"/>
      <c r="I103" s="7" t="n"/>
      <c r="J103" s="7" t="n"/>
      <c r="K103" s="15">
        <f>IF(OR($A103="",$I103="",$L103=""),"",MIN($I103,'Paramètres'!$D$2,$L103*'Paramètres'!$D$3))</f>
        <v/>
      </c>
      <c r="L103" s="9" t="n"/>
      <c r="M103" s="5" t="n"/>
      <c r="N103" s="10" t="n"/>
      <c r="O103" s="16">
        <f>IF($A103="","",IFERROR(VLOOKUP($N103,'Paramètres'!$A$2:$B$4,2,FALSE),0))</f>
        <v/>
      </c>
      <c r="P103" s="15">
        <f>IF(OR($A103="",$K103="",$O103=""),"",$K103*$O103)</f>
        <v/>
      </c>
      <c r="Q103" s="15">
        <f>IF(OR($A103="",$P103="",$N103=""),"",IFERROR($P103/$N103,0))</f>
        <v/>
      </c>
      <c r="R103" s="12" t="n"/>
      <c r="S103" s="17">
        <f>IF(OR($A103="",$R103="",$N103=""),"",$R103+$N103-1)</f>
        <v/>
      </c>
      <c r="T103" s="7" t="n"/>
      <c r="U103" s="15">
        <f>IF(OR($A103="",$Q103=""),"",IFERROR($Q103/12,0))</f>
        <v/>
      </c>
      <c r="V103" s="18">
        <f>IF($A103="","",IF($N103=12,"Engagement 12 ans",IF($N103=9,"Engagement 9 ans","Engagement 6 ans")))</f>
        <v/>
      </c>
    </row>
    <row r="104"/>
    <row r="105">
      <c r="A105" s="19" t="inlineStr">
        <is>
          <t>Totaux</t>
        </is>
      </c>
      <c r="B105" s="19" t="n"/>
      <c r="C105" s="19" t="n"/>
      <c r="D105" s="19" t="n"/>
      <c r="E105" s="19" t="n"/>
      <c r="F105" s="19" t="n"/>
      <c r="G105" s="19" t="n"/>
      <c r="H105" s="19" t="n"/>
      <c r="I105" s="20">
        <f>SUM($I$4:$I$103)</f>
        <v/>
      </c>
      <c r="J105" s="20">
        <f>SUM($J$4:$J$103)</f>
        <v/>
      </c>
      <c r="K105" s="20">
        <f>SUM($K$4:$K$103)</f>
        <v/>
      </c>
      <c r="L105" s="19" t="n"/>
      <c r="M105" s="19" t="n"/>
      <c r="N105" s="19" t="n"/>
      <c r="O105" s="19" t="n"/>
      <c r="P105" s="20">
        <f>SUM($P$4:$P$103)</f>
        <v/>
      </c>
      <c r="Q105" s="20">
        <f>SUM($Q$4:$Q$103)</f>
        <v/>
      </c>
      <c r="R105" s="19" t="n"/>
      <c r="S105" s="19" t="n"/>
      <c r="T105" s="21" t="n"/>
      <c r="U105" s="21" t="n"/>
      <c r="V105" s="19" t="n"/>
    </row>
    <row r="106">
      <c r="A106" s="22" t="inlineStr">
        <is>
          <t>Moyennes</t>
        </is>
      </c>
      <c r="B106" s="22" t="n"/>
      <c r="C106" s="22" t="n"/>
      <c r="D106" s="22" t="n"/>
      <c r="E106" s="22" t="n"/>
      <c r="F106" s="22" t="n"/>
      <c r="G106" s="22" t="n"/>
      <c r="H106" s="22" t="n"/>
      <c r="I106" s="23">
        <f>IFERROR(AVERAGE($I$4:$I$103),0)</f>
        <v/>
      </c>
      <c r="J106" s="24" t="n"/>
      <c r="K106" s="24" t="n"/>
      <c r="L106" s="22" t="n"/>
      <c r="M106" s="22" t="n"/>
      <c r="N106" s="22" t="n"/>
      <c r="O106" s="22" t="n"/>
      <c r="P106" s="23">
        <f>IFERROR(AVERAGE($P$4:$P$103),0)</f>
        <v/>
      </c>
      <c r="Q106" s="23">
        <f>IFERROR(AVERAGE($Q$4:$Q$103),0)</f>
        <v/>
      </c>
      <c r="R106" s="22" t="n"/>
      <c r="S106" s="22" t="n"/>
      <c r="T106" s="24" t="n"/>
      <c r="U106" s="24" t="n"/>
      <c r="V106" s="22" t="n"/>
    </row>
    <row r="107">
      <c r="A107" s="22" t="inlineStr">
        <is>
          <t>Engagements 6 ans</t>
        </is>
      </c>
      <c r="B107" s="22" t="n"/>
      <c r="C107" s="22" t="n"/>
      <c r="D107" s="22" t="n"/>
      <c r="E107" s="22" t="n"/>
      <c r="F107" s="22" t="n"/>
      <c r="G107" s="22" t="n"/>
      <c r="H107" s="22" t="n"/>
      <c r="I107" s="24" t="n"/>
      <c r="J107" s="24" t="n"/>
      <c r="K107" s="24" t="n"/>
      <c r="L107" s="22" t="n"/>
      <c r="M107" s="22" t="n"/>
      <c r="N107" s="25">
        <f>COUNTIF($N$4:$N$103,6)</f>
        <v/>
      </c>
      <c r="O107" s="22" t="n"/>
      <c r="P107" s="24" t="n"/>
      <c r="Q107" s="24" t="n"/>
      <c r="R107" s="22" t="n"/>
      <c r="S107" s="22" t="n"/>
      <c r="T107" s="24" t="n"/>
      <c r="U107" s="24" t="n"/>
      <c r="V107" s="22" t="n"/>
    </row>
    <row r="108">
      <c r="A108" s="22" t="inlineStr">
        <is>
          <t>Engagements 9 ans</t>
        </is>
      </c>
      <c r="B108" s="22" t="n"/>
      <c r="C108" s="22" t="n"/>
      <c r="D108" s="22" t="n"/>
      <c r="E108" s="22" t="n"/>
      <c r="F108" s="22" t="n"/>
      <c r="G108" s="22" t="n"/>
      <c r="H108" s="22" t="n"/>
      <c r="I108" s="24" t="n"/>
      <c r="J108" s="24" t="n"/>
      <c r="K108" s="24" t="n"/>
      <c r="L108" s="22" t="n"/>
      <c r="M108" s="22" t="n"/>
      <c r="N108" s="25">
        <f>COUNTIF($N$4:$N$103,9)</f>
        <v/>
      </c>
      <c r="O108" s="22" t="n"/>
      <c r="P108" s="24" t="n"/>
      <c r="Q108" s="24" t="n"/>
      <c r="R108" s="22" t="n"/>
      <c r="S108" s="22" t="n"/>
      <c r="T108" s="24" t="n"/>
      <c r="U108" s="24" t="n"/>
      <c r="V108" s="22" t="n"/>
    </row>
    <row r="109">
      <c r="A109" s="22" t="inlineStr">
        <is>
          <t>Engagements 12 ans</t>
        </is>
      </c>
      <c r="B109" s="22" t="n"/>
      <c r="C109" s="22" t="n"/>
      <c r="D109" s="22" t="n"/>
      <c r="E109" s="22" t="n"/>
      <c r="F109" s="22" t="n"/>
      <c r="G109" s="22" t="n"/>
      <c r="H109" s="22" t="n"/>
      <c r="I109" s="24" t="n"/>
      <c r="J109" s="24" t="n"/>
      <c r="K109" s="24" t="n"/>
      <c r="L109" s="22" t="n"/>
      <c r="M109" s="22" t="n"/>
      <c r="N109" s="25">
        <f>COUNTIF($N$4:$N$103,12)</f>
        <v/>
      </c>
      <c r="O109" s="22" t="n"/>
      <c r="P109" s="24" t="n"/>
      <c r="Q109" s="24" t="n"/>
      <c r="R109" s="22" t="n"/>
      <c r="S109" s="22" t="n"/>
      <c r="T109" s="24" t="n"/>
      <c r="U109" s="24" t="n"/>
      <c r="V109" s="22" t="n"/>
    </row>
  </sheetData>
  <autoFilter ref="A3:V103"/>
  <mergeCells count="1">
    <mergeCell ref="A1:V1"/>
  </mergeCells>
  <conditionalFormatting sqref="K4:K103">
    <cfRule type="expression" priority="1" dxfId="0">
      <formula>AND($K4&lt;&gt;"",$I4&lt;&gt;"",$K4&lt;$I4)</formula>
    </cfRule>
  </conditionalFormatting>
  <conditionalFormatting sqref="O4:O103">
    <cfRule type="cellIs" priority="2" operator="greaterThan" dxfId="1">
      <formula>0</formula>
    </cfRule>
  </conditionalFormatting>
  <dataValidations count="4">
    <dataValidation sqref="N4:N103" showErrorMessage="1" showInputMessage="1" allowBlank="1" type="list">
      <formula1>"6,9,12"</formula1>
    </dataValidation>
    <dataValidation sqref="M4:M103" showErrorMessage="1" showInputMessage="1" allowBlank="1" type="list">
      <formula1>"A bis,A,B1,B2,C"</formula1>
    </dataValidation>
    <dataValidation sqref="R4:R103" showErrorMessage="1" showInputMessage="1" allowBlank="1" type="whole" operator="between">
      <formula1>1900</formula1>
      <formula2>2100</formula2>
    </dataValidation>
    <dataValidation sqref="G4:H103" showErrorMessage="1" showInputMessage="1" allowBlank="1" type="date" operator="between">
      <formula1>1</formula1>
      <formula2>73050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0" customWidth="1" min="3" max="3"/>
    <col width="23" customWidth="1" min="4" max="4"/>
    <col width="22" customWidth="1" min="5" max="5"/>
    <col width="20" customWidth="1" min="6" max="6"/>
    <col width="28" customWidth="1" min="7" max="7"/>
    <col width="27" customWidth="1" min="8" max="8"/>
    <col width="24" customWidth="1" min="9" max="9"/>
  </cols>
  <sheetData>
    <row r="1" ht="26" customHeight="1">
      <c r="A1" s="1" t="inlineStr">
        <is>
          <t>Suivi annuel des réductions Pinel</t>
        </is>
      </c>
    </row>
    <row r="2" ht="22" customHeight="1">
      <c r="A2" s="2" t="inlineStr">
        <is>
          <t>Réduction déjà consommée : cumul théorique simulé à la fin de chaque année fiscale.</t>
        </is>
      </c>
    </row>
    <row r="3" ht="38" customHeight="1">
      <c r="A3" s="3" t="inlineStr">
        <is>
          <t>Année fiscale</t>
        </is>
      </c>
      <c r="B3" s="3" t="inlineStr">
        <is>
          <t>Nombre d'investissements actifs</t>
        </is>
      </c>
      <c r="C3" s="3" t="inlineStr">
        <is>
          <t>Base fiscale totale</t>
        </is>
      </c>
      <c r="D3" s="3" t="inlineStr">
        <is>
          <t>Réduction Pinel théorique</t>
        </is>
      </c>
      <c r="E3" s="3" t="inlineStr">
        <is>
          <t>Réduction déjà consommée</t>
        </is>
      </c>
      <c r="F3" s="3" t="inlineStr">
        <is>
          <t>Réduction restante</t>
        </is>
      </c>
      <c r="G3" s="3" t="inlineStr">
        <is>
          <t>Réduction moyenne par investissement</t>
        </is>
      </c>
      <c r="H3" s="3" t="inlineStr">
        <is>
          <t>Taux d'utilisation de l'enveloppe</t>
        </is>
      </c>
      <c r="I3" s="3" t="inlineStr">
        <is>
          <t>Alerte</t>
        </is>
      </c>
    </row>
    <row r="4">
      <c r="A4" s="14" t="n">
        <v>2026</v>
      </c>
      <c r="B4" s="14">
        <f>COUNTIF('Investissements'!$R$4:$R$103,"&lt;="&amp;$A4)-COUNTIF('Investissements'!$S$4:$S$103,"&lt;"&amp;$A4)</f>
        <v/>
      </c>
      <c r="C4" s="8">
        <f>IF($B4=0,"",SUMIFS('Investissements'!$K$4:$K$103,'Investissements'!$R$4:$R$103,"&lt;="&amp;$A4,'Investissements'!$S$4:$S$103,"&gt;="&amp;$A4))</f>
        <v/>
      </c>
      <c r="D4" s="8">
        <f>IF($B4=0,"",SUMIFS('Investissements'!$Q$4:$Q$103,'Investissements'!$R$4:$R$103,"&lt;="&amp;$A4,'Investissements'!$S$4:$S$103,"&gt;="&amp;$A4))</f>
        <v/>
      </c>
      <c r="E4" s="8">
        <f>IF($A4="","",SUM($D$4:D4))</f>
        <v/>
      </c>
      <c r="F4" s="8">
        <f>IF($A4="","",MAX(0,SUM('Investissements'!$P$4:$P$103)-$E4))</f>
        <v/>
      </c>
      <c r="G4" s="8">
        <f>IF($B4=0,"",IFERROR($D4/$B4,0))</f>
        <v/>
      </c>
      <c r="H4" s="11">
        <f>IF($A4="","",IFERROR($E4/SUM('Investissements'!$P$4:$P$103),0))</f>
        <v/>
      </c>
      <c r="I4" s="14">
        <f>IF($A4="","",IF($F4=0,"Terminé","À déclarer / à vérifier"))</f>
        <v/>
      </c>
    </row>
    <row r="5">
      <c r="A5" s="18" t="n">
        <v>2027</v>
      </c>
      <c r="B5" s="18">
        <f>COUNTIF('Investissements'!$R$4:$R$103,"&lt;="&amp;$A5)-COUNTIF('Investissements'!$S$4:$S$103,"&lt;"&amp;$A5)</f>
        <v/>
      </c>
      <c r="C5" s="15">
        <f>IF($B5=0,"",SUMIFS('Investissements'!$K$4:$K$103,'Investissements'!$R$4:$R$103,"&lt;="&amp;$A5,'Investissements'!$S$4:$S$103,"&gt;="&amp;$A5))</f>
        <v/>
      </c>
      <c r="D5" s="15">
        <f>IF($B5=0,"",SUMIFS('Investissements'!$Q$4:$Q$103,'Investissements'!$R$4:$R$103,"&lt;="&amp;$A5,'Investissements'!$S$4:$S$103,"&gt;="&amp;$A5))</f>
        <v/>
      </c>
      <c r="E5" s="15">
        <f>IF($A5="","",SUM($D$4:D5))</f>
        <v/>
      </c>
      <c r="F5" s="15">
        <f>IF($A5="","",MAX(0,SUM('Investissements'!$P$4:$P$103)-$E5))</f>
        <v/>
      </c>
      <c r="G5" s="15">
        <f>IF($B5=0,"",IFERROR($D5/$B5,0))</f>
        <v/>
      </c>
      <c r="H5" s="16">
        <f>IF($A5="","",IFERROR($E5/SUM('Investissements'!$P$4:$P$103),0))</f>
        <v/>
      </c>
      <c r="I5" s="18">
        <f>IF($A5="","",IF($F5=0,"Terminé","À déclarer / à vérifier"))</f>
        <v/>
      </c>
    </row>
    <row r="6">
      <c r="A6" s="14" t="n">
        <v>2028</v>
      </c>
      <c r="B6" s="14">
        <f>COUNTIF('Investissements'!$R$4:$R$103,"&lt;="&amp;$A6)-COUNTIF('Investissements'!$S$4:$S$103,"&lt;"&amp;$A6)</f>
        <v/>
      </c>
      <c r="C6" s="8">
        <f>IF($B6=0,"",SUMIFS('Investissements'!$K$4:$K$103,'Investissements'!$R$4:$R$103,"&lt;="&amp;$A6,'Investissements'!$S$4:$S$103,"&gt;="&amp;$A6))</f>
        <v/>
      </c>
      <c r="D6" s="8">
        <f>IF($B6=0,"",SUMIFS('Investissements'!$Q$4:$Q$103,'Investissements'!$R$4:$R$103,"&lt;="&amp;$A6,'Investissements'!$S$4:$S$103,"&gt;="&amp;$A6))</f>
        <v/>
      </c>
      <c r="E6" s="8">
        <f>IF($A6="","",SUM($D$4:D6))</f>
        <v/>
      </c>
      <c r="F6" s="8">
        <f>IF($A6="","",MAX(0,SUM('Investissements'!$P$4:$P$103)-$E6))</f>
        <v/>
      </c>
      <c r="G6" s="8">
        <f>IF($B6=0,"",IFERROR($D6/$B6,0))</f>
        <v/>
      </c>
      <c r="H6" s="11">
        <f>IF($A6="","",IFERROR($E6/SUM('Investissements'!$P$4:$P$103),0))</f>
        <v/>
      </c>
      <c r="I6" s="14">
        <f>IF($A6="","",IF($F6=0,"Terminé","À déclarer / à vérifier"))</f>
        <v/>
      </c>
    </row>
    <row r="7">
      <c r="A7" s="18" t="n">
        <v>2029</v>
      </c>
      <c r="B7" s="18">
        <f>COUNTIF('Investissements'!$R$4:$R$103,"&lt;="&amp;$A7)-COUNTIF('Investissements'!$S$4:$S$103,"&lt;"&amp;$A7)</f>
        <v/>
      </c>
      <c r="C7" s="15">
        <f>IF($B7=0,"",SUMIFS('Investissements'!$K$4:$K$103,'Investissements'!$R$4:$R$103,"&lt;="&amp;$A7,'Investissements'!$S$4:$S$103,"&gt;="&amp;$A7))</f>
        <v/>
      </c>
      <c r="D7" s="15">
        <f>IF($B7=0,"",SUMIFS('Investissements'!$Q$4:$Q$103,'Investissements'!$R$4:$R$103,"&lt;="&amp;$A7,'Investissements'!$S$4:$S$103,"&gt;="&amp;$A7))</f>
        <v/>
      </c>
      <c r="E7" s="15">
        <f>IF($A7="","",SUM($D$4:D7))</f>
        <v/>
      </c>
      <c r="F7" s="15">
        <f>IF($A7="","",MAX(0,SUM('Investissements'!$P$4:$P$103)-$E7))</f>
        <v/>
      </c>
      <c r="G7" s="15">
        <f>IF($B7=0,"",IFERROR($D7/$B7,0))</f>
        <v/>
      </c>
      <c r="H7" s="16">
        <f>IF($A7="","",IFERROR($E7/SUM('Investissements'!$P$4:$P$103),0))</f>
        <v/>
      </c>
      <c r="I7" s="18">
        <f>IF($A7="","",IF($F7=0,"Terminé","À déclarer / à vérifier"))</f>
        <v/>
      </c>
    </row>
    <row r="8">
      <c r="A8" s="14" t="n">
        <v>2030</v>
      </c>
      <c r="B8" s="14">
        <f>COUNTIF('Investissements'!$R$4:$R$103,"&lt;="&amp;$A8)-COUNTIF('Investissements'!$S$4:$S$103,"&lt;"&amp;$A8)</f>
        <v/>
      </c>
      <c r="C8" s="8">
        <f>IF($B8=0,"",SUMIFS('Investissements'!$K$4:$K$103,'Investissements'!$R$4:$R$103,"&lt;="&amp;$A8,'Investissements'!$S$4:$S$103,"&gt;="&amp;$A8))</f>
        <v/>
      </c>
      <c r="D8" s="8">
        <f>IF($B8=0,"",SUMIFS('Investissements'!$Q$4:$Q$103,'Investissements'!$R$4:$R$103,"&lt;="&amp;$A8,'Investissements'!$S$4:$S$103,"&gt;="&amp;$A8))</f>
        <v/>
      </c>
      <c r="E8" s="8">
        <f>IF($A8="","",SUM($D$4:D8))</f>
        <v/>
      </c>
      <c r="F8" s="8">
        <f>IF($A8="","",MAX(0,SUM('Investissements'!$P$4:$P$103)-$E8))</f>
        <v/>
      </c>
      <c r="G8" s="8">
        <f>IF($B8=0,"",IFERROR($D8/$B8,0))</f>
        <v/>
      </c>
      <c r="H8" s="11">
        <f>IF($A8="","",IFERROR($E8/SUM('Investissements'!$P$4:$P$103),0))</f>
        <v/>
      </c>
      <c r="I8" s="14">
        <f>IF($A8="","",IF($F8=0,"Terminé","À déclarer / à vérifier"))</f>
        <v/>
      </c>
    </row>
    <row r="9">
      <c r="A9" s="18" t="n">
        <v>2031</v>
      </c>
      <c r="B9" s="18">
        <f>COUNTIF('Investissements'!$R$4:$R$103,"&lt;="&amp;$A9)-COUNTIF('Investissements'!$S$4:$S$103,"&lt;"&amp;$A9)</f>
        <v/>
      </c>
      <c r="C9" s="15">
        <f>IF($B9=0,"",SUMIFS('Investissements'!$K$4:$K$103,'Investissements'!$R$4:$R$103,"&lt;="&amp;$A9,'Investissements'!$S$4:$S$103,"&gt;="&amp;$A9))</f>
        <v/>
      </c>
      <c r="D9" s="15">
        <f>IF($B9=0,"",SUMIFS('Investissements'!$Q$4:$Q$103,'Investissements'!$R$4:$R$103,"&lt;="&amp;$A9,'Investissements'!$S$4:$S$103,"&gt;="&amp;$A9))</f>
        <v/>
      </c>
      <c r="E9" s="15">
        <f>IF($A9="","",SUM($D$4:D9))</f>
        <v/>
      </c>
      <c r="F9" s="15">
        <f>IF($A9="","",MAX(0,SUM('Investissements'!$P$4:$P$103)-$E9))</f>
        <v/>
      </c>
      <c r="G9" s="15">
        <f>IF($B9=0,"",IFERROR($D9/$B9,0))</f>
        <v/>
      </c>
      <c r="H9" s="16">
        <f>IF($A9="","",IFERROR($E9/SUM('Investissements'!$P$4:$P$103),0))</f>
        <v/>
      </c>
      <c r="I9" s="18">
        <f>IF($A9="","",IF($F9=0,"Terminé","À déclarer / à vérifier"))</f>
        <v/>
      </c>
    </row>
    <row r="10">
      <c r="A10" s="14" t="n">
        <v>2032</v>
      </c>
      <c r="B10" s="14">
        <f>COUNTIF('Investissements'!$R$4:$R$103,"&lt;="&amp;$A10)-COUNTIF('Investissements'!$S$4:$S$103,"&lt;"&amp;$A10)</f>
        <v/>
      </c>
      <c r="C10" s="8">
        <f>IF($B10=0,"",SUMIFS('Investissements'!$K$4:$K$103,'Investissements'!$R$4:$R$103,"&lt;="&amp;$A10,'Investissements'!$S$4:$S$103,"&gt;="&amp;$A10))</f>
        <v/>
      </c>
      <c r="D10" s="8">
        <f>IF($B10=0,"",SUMIFS('Investissements'!$Q$4:$Q$103,'Investissements'!$R$4:$R$103,"&lt;="&amp;$A10,'Investissements'!$S$4:$S$103,"&gt;="&amp;$A10))</f>
        <v/>
      </c>
      <c r="E10" s="8">
        <f>IF($A10="","",SUM($D$4:D10))</f>
        <v/>
      </c>
      <c r="F10" s="8">
        <f>IF($A10="","",MAX(0,SUM('Investissements'!$P$4:$P$103)-$E10))</f>
        <v/>
      </c>
      <c r="G10" s="8">
        <f>IF($B10=0,"",IFERROR($D10/$B10,0))</f>
        <v/>
      </c>
      <c r="H10" s="11">
        <f>IF($A10="","",IFERROR($E10/SUM('Investissements'!$P$4:$P$103),0))</f>
        <v/>
      </c>
      <c r="I10" s="14">
        <f>IF($A10="","",IF($F10=0,"Terminé","À déclarer / à vérifier"))</f>
        <v/>
      </c>
    </row>
    <row r="11">
      <c r="A11" s="18" t="n">
        <v>2033</v>
      </c>
      <c r="B11" s="18">
        <f>COUNTIF('Investissements'!$R$4:$R$103,"&lt;="&amp;$A11)-COUNTIF('Investissements'!$S$4:$S$103,"&lt;"&amp;$A11)</f>
        <v/>
      </c>
      <c r="C11" s="15">
        <f>IF($B11=0,"",SUMIFS('Investissements'!$K$4:$K$103,'Investissements'!$R$4:$R$103,"&lt;="&amp;$A11,'Investissements'!$S$4:$S$103,"&gt;="&amp;$A11))</f>
        <v/>
      </c>
      <c r="D11" s="15">
        <f>IF($B11=0,"",SUMIFS('Investissements'!$Q$4:$Q$103,'Investissements'!$R$4:$R$103,"&lt;="&amp;$A11,'Investissements'!$S$4:$S$103,"&gt;="&amp;$A11))</f>
        <v/>
      </c>
      <c r="E11" s="15">
        <f>IF($A11="","",SUM($D$4:D11))</f>
        <v/>
      </c>
      <c r="F11" s="15">
        <f>IF($A11="","",MAX(0,SUM('Investissements'!$P$4:$P$103)-$E11))</f>
        <v/>
      </c>
      <c r="G11" s="15">
        <f>IF($B11=0,"",IFERROR($D11/$B11,0))</f>
        <v/>
      </c>
      <c r="H11" s="16">
        <f>IF($A11="","",IFERROR($E11/SUM('Investissements'!$P$4:$P$103),0))</f>
        <v/>
      </c>
      <c r="I11" s="18">
        <f>IF($A11="","",IF($F11=0,"Terminé","À déclarer / à vérifier"))</f>
        <v/>
      </c>
    </row>
    <row r="12">
      <c r="A12" s="14" t="n">
        <v>2034</v>
      </c>
      <c r="B12" s="14">
        <f>COUNTIF('Investissements'!$R$4:$R$103,"&lt;="&amp;$A12)-COUNTIF('Investissements'!$S$4:$S$103,"&lt;"&amp;$A12)</f>
        <v/>
      </c>
      <c r="C12" s="8">
        <f>IF($B12=0,"",SUMIFS('Investissements'!$K$4:$K$103,'Investissements'!$R$4:$R$103,"&lt;="&amp;$A12,'Investissements'!$S$4:$S$103,"&gt;="&amp;$A12))</f>
        <v/>
      </c>
      <c r="D12" s="8">
        <f>IF($B12=0,"",SUMIFS('Investissements'!$Q$4:$Q$103,'Investissements'!$R$4:$R$103,"&lt;="&amp;$A12,'Investissements'!$S$4:$S$103,"&gt;="&amp;$A12))</f>
        <v/>
      </c>
      <c r="E12" s="8">
        <f>IF($A12="","",SUM($D$4:D12))</f>
        <v/>
      </c>
      <c r="F12" s="8">
        <f>IF($A12="","",MAX(0,SUM('Investissements'!$P$4:$P$103)-$E12))</f>
        <v/>
      </c>
      <c r="G12" s="8">
        <f>IF($B12=0,"",IFERROR($D12/$B12,0))</f>
        <v/>
      </c>
      <c r="H12" s="11">
        <f>IF($A12="","",IFERROR($E12/SUM('Investissements'!$P$4:$P$103),0))</f>
        <v/>
      </c>
      <c r="I12" s="14">
        <f>IF($A12="","",IF($F12=0,"Terminé","À déclarer / à vérifier"))</f>
        <v/>
      </c>
    </row>
    <row r="13">
      <c r="A13" s="18" t="n">
        <v>2035</v>
      </c>
      <c r="B13" s="18">
        <f>COUNTIF('Investissements'!$R$4:$R$103,"&lt;="&amp;$A13)-COUNTIF('Investissements'!$S$4:$S$103,"&lt;"&amp;$A13)</f>
        <v/>
      </c>
      <c r="C13" s="15">
        <f>IF($B13=0,"",SUMIFS('Investissements'!$K$4:$K$103,'Investissements'!$R$4:$R$103,"&lt;="&amp;$A13,'Investissements'!$S$4:$S$103,"&gt;="&amp;$A13))</f>
        <v/>
      </c>
      <c r="D13" s="15">
        <f>IF($B13=0,"",SUMIFS('Investissements'!$Q$4:$Q$103,'Investissements'!$R$4:$R$103,"&lt;="&amp;$A13,'Investissements'!$S$4:$S$103,"&gt;="&amp;$A13))</f>
        <v/>
      </c>
      <c r="E13" s="15">
        <f>IF($A13="","",SUM($D$4:D13))</f>
        <v/>
      </c>
      <c r="F13" s="15">
        <f>IF($A13="","",MAX(0,SUM('Investissements'!$P$4:$P$103)-$E13))</f>
        <v/>
      </c>
      <c r="G13" s="15">
        <f>IF($B13=0,"",IFERROR($D13/$B13,0))</f>
        <v/>
      </c>
      <c r="H13" s="16">
        <f>IF($A13="","",IFERROR($E13/SUM('Investissements'!$P$4:$P$103),0))</f>
        <v/>
      </c>
      <c r="I13" s="18">
        <f>IF($A13="","",IF($F13=0,"Terminé","À déclarer / à vérifier"))</f>
        <v/>
      </c>
    </row>
  </sheetData>
  <autoFilter ref="A3:I13"/>
  <mergeCells count="1">
    <mergeCell ref="A1:I1"/>
  </mergeCells>
  <conditionalFormatting sqref="D4:D13">
    <cfRule type="cellIs" priority="1" operator="greaterThan" dxfId="1">
      <formula>0</formula>
    </cfRule>
  </conditionalFormatting>
  <conditionalFormatting sqref="I4:I13">
    <cfRule type="expression" priority="2" dxfId="0">
      <formula>$I4="À déclarer / à vérifier"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9" customWidth="1" min="2" max="2"/>
    <col width="4" customWidth="1" min="3" max="3"/>
    <col width="22" customWidth="1" min="4" max="4"/>
    <col width="22" customWidth="1" min="5" max="5"/>
    <col width="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6" customHeight="1">
      <c r="A1" s="1" t="inlineStr">
        <is>
          <t>Synthèse de la simulation Pinel</t>
        </is>
      </c>
    </row>
    <row r="2" ht="22" customHeight="1">
      <c r="A2" s="2" t="inlineStr">
        <is>
          <t>Tableau de bord indicatif : contrôlez les montants déclarés et les conditions propres à chaque investissement.</t>
        </is>
      </c>
    </row>
    <row r="3">
      <c r="D3" s="26" t="inlineStr">
        <is>
          <t>Répartition des engagements</t>
        </is>
      </c>
    </row>
    <row r="4">
      <c r="A4" s="3" t="inlineStr">
        <is>
          <t>Indicateur</t>
        </is>
      </c>
      <c r="B4" s="3" t="inlineStr">
        <is>
          <t>Valeur</t>
        </is>
      </c>
      <c r="D4" s="3" t="inlineStr">
        <is>
          <t>Durée d'engagement</t>
        </is>
      </c>
      <c r="E4" s="3" t="inlineStr">
        <is>
          <t>Nombre d'investissements</t>
        </is>
      </c>
    </row>
    <row r="5">
      <c r="A5" s="22" t="inlineStr">
        <is>
          <t>Nombre total d'investissements</t>
        </is>
      </c>
      <c r="B5" s="27">
        <f>COUNTIF('Investissements'!$A$4:$A$103,"&lt;&gt;")</f>
        <v/>
      </c>
      <c r="D5" s="14" t="inlineStr">
        <is>
          <t>6 ans</t>
        </is>
      </c>
      <c r="E5" s="13">
        <f>COUNTIF('Investissements'!$N$4:$N$103,6)</f>
        <v/>
      </c>
    </row>
    <row r="6">
      <c r="A6" s="28" t="inlineStr">
        <is>
          <t>Prix total investi</t>
        </is>
      </c>
      <c r="B6" s="15">
        <f>SUM('Investissements'!$I$4:$I$103)</f>
        <v/>
      </c>
      <c r="D6" s="18" t="inlineStr">
        <is>
          <t>9 ans</t>
        </is>
      </c>
      <c r="E6" s="17">
        <f>COUNTIF('Investissements'!$N$4:$N$103,9)</f>
        <v/>
      </c>
    </row>
    <row r="7">
      <c r="A7" s="22" t="inlineStr">
        <is>
          <t>Base fiscale totale</t>
        </is>
      </c>
      <c r="B7" s="8">
        <f>SUM('Investissements'!$K$4:$K$103)</f>
        <v/>
      </c>
      <c r="D7" s="14" t="inlineStr">
        <is>
          <t>12 ans</t>
        </is>
      </c>
      <c r="E7" s="13">
        <f>COUNTIF('Investissements'!$N$4:$N$103,12)</f>
        <v/>
      </c>
    </row>
    <row r="8">
      <c r="A8" s="28" t="inlineStr">
        <is>
          <t>Réduction Pinel totale théorique</t>
        </is>
      </c>
      <c r="B8" s="15">
        <f>SUM('Investissements'!$P$4:$P$103)</f>
        <v/>
      </c>
    </row>
    <row r="9">
      <c r="A9" s="22" t="inlineStr">
        <is>
          <t>Réduction restante fin 2026</t>
        </is>
      </c>
      <c r="B9" s="8">
        <f>SUM('Investissements'!$P$4:$P$103)-SUM('Simulation annuelle'!$E$4:$E$4)</f>
        <v/>
      </c>
    </row>
    <row r="10">
      <c r="A10" s="28" t="inlineStr">
        <is>
          <t>Réduction annuelle moyenne</t>
        </is>
      </c>
      <c r="B10" s="15">
        <f>IFERROR(AVERAGE('Investissements'!$Q$4:$Q$103),0)</f>
        <v/>
      </c>
    </row>
    <row r="11"/>
    <row r="12"/>
    <row r="13">
      <c r="A13" s="29" t="inlineStr">
        <is>
          <t>Note réglementaire</t>
        </is>
      </c>
    </row>
    <row r="14" ht="42" customHeight="1">
      <c r="A14" s="30" t="inlineStr">
        <is>
          <t>La base de simulation est plafonnée par les paramètres éditables à 300 000 € et 5 500 €/m². Les taux, plafonds, dates et conditions doivent être vérifiés avec un professionnel.</t>
        </is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7" customWidth="1" min="3" max="3"/>
    <col width="18" customWidth="1" min="4" max="4"/>
    <col width="4" customWidth="1" min="5" max="5"/>
    <col width="85" customWidth="1" min="6" max="6"/>
    <col width="3" customWidth="1" min="7" max="7"/>
    <col width="3" customWidth="1" min="8" max="8"/>
    <col width="3" customWidth="1" min="9" max="9"/>
    <col width="3" customWidth="1" min="10" max="10"/>
  </cols>
  <sheetData>
    <row r="1" ht="26" customHeight="1">
      <c r="A1" s="3" t="inlineStr">
        <is>
          <t>Durée d'engagement</t>
        </is>
      </c>
      <c r="B1" s="3" t="inlineStr">
        <is>
          <t>Taux global indicatif</t>
        </is>
      </c>
      <c r="C1" s="3" t="inlineStr">
        <is>
          <t>Paramètre</t>
        </is>
      </c>
      <c r="D1" s="3" t="inlineStr">
        <is>
          <t>Valeur</t>
        </is>
      </c>
      <c r="F1" s="1" t="inlineStr">
        <is>
          <t>Mode d'emploi</t>
        </is>
      </c>
    </row>
    <row r="2">
      <c r="A2" s="31" t="n">
        <v>6</v>
      </c>
      <c r="B2" s="32" t="n">
        <v>0.12</v>
      </c>
      <c r="C2" s="5" t="inlineStr">
        <is>
          <t>Plafond de base indicatif</t>
        </is>
      </c>
      <c r="D2" s="33" t="n">
        <v>300000</v>
      </c>
    </row>
    <row r="3" ht="38" customHeight="1">
      <c r="A3" s="31" t="n">
        <v>9</v>
      </c>
      <c r="B3" s="32" t="n">
        <v>0.18</v>
      </c>
      <c r="C3" s="5" t="inlineStr">
        <is>
          <t>Plafond indicatif au m²</t>
        </is>
      </c>
      <c r="D3" s="34" t="n">
        <v>5500</v>
      </c>
      <c r="F3" s="35" t="inlineStr">
        <is>
          <t>1. Saisissez ou remplacez les investissements dans la feuille Investissements, sur les lignes jaunes prévues jusqu'à la ligne 103.</t>
        </is>
      </c>
    </row>
    <row r="4" ht="38" customHeight="1">
      <c r="A4" s="31" t="n">
        <v>12</v>
      </c>
      <c r="B4" s="32" t="n">
        <v>0.21</v>
      </c>
      <c r="C4" s="5" t="inlineStr"/>
      <c r="D4" s="31" t="inlineStr"/>
      <c r="F4" s="36" t="inlineStr">
        <is>
          <t>2. Les colonnes Base éligible, taux, réductions et statut sont calculées automatiquement et restent vides tant qu'aucun investissement n'est renseigné.</t>
        </is>
      </c>
    </row>
    <row r="5" ht="38" customHeight="1">
      <c r="F5" s="35" t="inlineStr">
        <is>
          <t>3. Modifiez les taux et plafonds indicatifs de cette feuille uniquement après vérification des règles applicables à votre investissement.</t>
        </is>
      </c>
    </row>
    <row r="6" ht="38" customHeight="1">
      <c r="F6" s="36" t="inlineStr">
        <is>
          <t>4. La feuille Simulation annuelle présente les montants théoriques, le cumul simulé consommé et le solde restant jusqu'en 2035.</t>
        </is>
      </c>
    </row>
    <row r="7" ht="38" customHeight="1">
      <c r="F7" s="35" t="inlineStr">
        <is>
          <t>5. Le dispositif Pinel n'est plus ouvert aux nouveaux investissements ; ce classeur est destiné au suivi indicatif des dossiers existants.</t>
        </is>
      </c>
    </row>
    <row r="8" ht="38" customHeight="1">
      <c r="F8" s="36" t="inlineStr">
        <is>
          <t>6. Les exemples sont fictifs et datés de 2026. Conservez les justificatifs et rapprochez les montants de vos déclarations fiscales.</t>
        </is>
      </c>
    </row>
  </sheetData>
  <mergeCells count="1">
    <mergeCell ref="F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2026-09-07T11:29:16Z</dcterms:created>
  <dcterms:modified xmlns:dcterms="http://purl.org/dc/terms/" xmlns:xsi="http://www.w3.org/2001/XMLSchema-instance" xsi:type="dcterms:W3CDTF">2026-09-07T11:29:16Z</dcterms:modified>
</cp:coreProperties>
</file>