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nnées_Solde" sheetId="1" state="visible" r:id="rId1"/>
    <sheet xmlns:r="http://schemas.openxmlformats.org/officeDocument/2006/relationships" name="Synthèse" sheetId="2" state="visible" r:id="rId2"/>
    <sheet xmlns:r="http://schemas.openxmlformats.org/officeDocument/2006/relationships" name="Guide" sheetId="3" state="visible" r:id="rId3"/>
  </sheets>
  <definedNames>
    <definedName name="_xlnm._FilterDatabase" localSheetId="0" hidden="1">'Données_Solde'!$A$2:$W$11</definedName>
  </definedNames>
  <calcPr calcId="124519" fullCalcOnLoad="1"/>
</workbook>
</file>

<file path=xl/styles.xml><?xml version="1.0" encoding="utf-8"?>
<styleSheet xmlns="http://schemas.openxmlformats.org/spreadsheetml/2006/main">
  <numFmts count="3">
    <numFmt numFmtId="164" formatCode="DD/MM/YYYY"/>
    <numFmt numFmtId="165" formatCode="# ##0,00 €"/>
    <numFmt numFmtId="166" formatCode="0,0%"/>
  </numFmts>
  <fonts count="7">
    <font>
      <name val="Calibri"/>
      <family val="2"/>
      <color theme="1"/>
      <sz val="11"/>
      <scheme val="minor"/>
    </font>
    <font>
      <name val="Calibri"/>
      <b val="1"/>
      <color rgb="00FFFFFF"/>
      <sz val="16"/>
    </font>
    <font>
      <name val="Calibri"/>
      <b val="1"/>
      <color rgb="00FFFFFF"/>
      <sz val="11"/>
    </font>
    <font>
      <name val="Calibri"/>
      <color rgb="000F172A"/>
      <sz val="10"/>
    </font>
    <font>
      <name val="Calibri"/>
      <b val="1"/>
      <sz val="10"/>
    </font>
    <font>
      <name val="Calibri"/>
      <b val="1"/>
      <color rgb="001E293B"/>
      <sz val="11"/>
    </font>
    <font>
      <name val="Calibri"/>
      <b val="1"/>
      <color rgb="00FFFFFF"/>
      <sz val="15"/>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14B8A6"/>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1">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4" borderId="1" pivotButton="0" quotePrefix="0" xfId="0"/>
    <xf numFmtId="164" fontId="3" fillId="4" borderId="1" pivotButton="0" quotePrefix="0" xfId="0"/>
    <xf numFmtId="165" fontId="3" fillId="3" borderId="1" pivotButton="0" quotePrefix="0" xfId="0"/>
    <xf numFmtId="0" fontId="3" fillId="3" borderId="1" applyAlignment="1" pivotButton="0" quotePrefix="0" xfId="0">
      <alignment horizontal="center" vertical="center" wrapText="1"/>
    </xf>
    <xf numFmtId="165" fontId="3" fillId="4" borderId="1" pivotButton="0" quotePrefix="0" xfId="0"/>
    <xf numFmtId="165" fontId="4" fillId="4" borderId="1" pivotButton="0" quotePrefix="0" xfId="0"/>
    <xf numFmtId="0" fontId="3" fillId="5" borderId="1" pivotButton="0" quotePrefix="0" xfId="0"/>
    <xf numFmtId="164" fontId="3" fillId="5" borderId="1" pivotButton="0" quotePrefix="0" xfId="0"/>
    <xf numFmtId="165" fontId="3" fillId="5" borderId="1" pivotButton="0" quotePrefix="0" xfId="0"/>
    <xf numFmtId="165" fontId="4" fillId="5" borderId="1" pivotButton="0" quotePrefix="0" xfId="0"/>
    <xf numFmtId="0" fontId="2" fillId="6" borderId="1" applyAlignment="1" pivotButton="0" quotePrefix="0" xfId="0">
      <alignment horizontal="center" vertical="center" wrapText="1"/>
    </xf>
    <xf numFmtId="0" fontId="5" fillId="4" borderId="1" pivotButton="0" quotePrefix="0" xfId="0"/>
    <xf numFmtId="1" fontId="3" fillId="4" borderId="1" pivotButton="0" quotePrefix="0" xfId="0"/>
    <xf numFmtId="0" fontId="5" fillId="5" borderId="1" pivotButton="0" quotePrefix="0" xfId="0"/>
    <xf numFmtId="1" fontId="3" fillId="5" borderId="1" pivotButton="0" quotePrefix="0" xfId="0"/>
    <xf numFmtId="166" fontId="3" fillId="4" borderId="1" pivotButton="0" quotePrefix="0" xfId="0"/>
    <xf numFmtId="0" fontId="6" fillId="2" borderId="0" applyAlignment="1" pivotButton="0" quotePrefix="0" xfId="0">
      <alignment horizontal="center" vertical="center" wrapText="1"/>
    </xf>
    <xf numFmtId="0" fontId="2" fillId="6" borderId="1" applyAlignment="1" pivotButton="0" quotePrefix="0" xfId="0">
      <alignment horizontal="left" vertical="center" wrapText="1"/>
    </xf>
    <xf numFmtId="0" fontId="0" fillId="0" borderId="4" pivotButton="0" quotePrefix="0" xfId="0"/>
    <xf numFmtId="0" fontId="3" fillId="0" borderId="1" applyAlignment="1" pivotButton="0" quotePrefix="0" xfId="0">
      <alignment horizontal="left" vertical="center" wrapText="1"/>
    </xf>
    <xf numFmtId="164" fontId="3" fillId="4" borderId="1" pivotButton="0" quotePrefix="0" xfId="0"/>
    <xf numFmtId="165" fontId="3" fillId="3" borderId="1" pivotButton="0" quotePrefix="0" xfId="0"/>
    <xf numFmtId="165" fontId="3" fillId="4" borderId="1" pivotButton="0" quotePrefix="0" xfId="0"/>
    <xf numFmtId="165" fontId="4" fillId="4" borderId="1" pivotButton="0" quotePrefix="0" xfId="0"/>
    <xf numFmtId="164" fontId="3" fillId="5" borderId="1" pivotButton="0" quotePrefix="0" xfId="0"/>
    <xf numFmtId="165" fontId="3" fillId="5" borderId="1" pivotButton="0" quotePrefix="0" xfId="0"/>
    <xf numFmtId="165" fontId="4" fillId="5" borderId="1" pivotButton="0" quotePrefix="0" xfId="0"/>
    <xf numFmtId="166" fontId="3" fillId="4" borderId="1" pivotButton="0" quotePrefix="0" xfId="0"/>
  </cellXfs>
  <cellStyles count="1">
    <cellStyle name="Normal" xfId="0" builtinId="0" hidden="0"/>
  </cellStyles>
  <dxfs count="4">
    <dxf>
      <font>
        <b val="1"/>
        <color rgb="0016A34A"/>
      </font>
    </dxf>
    <dxf>
      <font>
        <b val="1"/>
        <color rgb="00DC2626"/>
      </font>
    </dxf>
    <dxf>
      <font>
        <b val="1"/>
        <color rgb="00DC2626"/>
      </font>
      <fill>
        <patternFill patternType="solid">
          <fgColor rgb="00FEE2E2"/>
        </patternFill>
      </fill>
    </dxf>
    <dxf>
      <font>
        <b val="1"/>
        <color rgb="0016A34A"/>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Solde final par dossier</a:t>
            </a:r>
          </a:p>
        </rich>
      </tx>
    </title>
    <plotArea>
      <barChart>
        <barDir val="col"/>
        <grouping val="clustered"/>
        <ser>
          <idx val="0"/>
          <order val="0"/>
          <tx>
            <strRef>
              <f>'Synthèse'!E9</f>
            </strRef>
          </tx>
          <spPr>
            <a:solidFill xmlns:a="http://schemas.openxmlformats.org/drawingml/2006/main">
              <a:srgbClr val="14B8A6"/>
            </a:solidFill>
            <a:ln xmlns:a="http://schemas.openxmlformats.org/drawingml/2006/main">
              <a:prstDash val="solid"/>
            </a:ln>
          </spPr>
          <cat>
            <numRef>
              <f>'Synthèse'!$D$10:$D$18</f>
            </numRef>
          </cat>
          <val>
            <numRef>
              <f>'Synthèse'!$E$10:$E$18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Dossier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statuts</a:t>
            </a:r>
          </a:p>
        </rich>
      </tx>
    </title>
    <plotArea>
      <pieChart>
        <varyColors val="1"/>
        <ser>
          <idx val="0"/>
          <order val="0"/>
          <tx>
            <strRef>
              <f>'Synthèse'!E3</f>
            </strRef>
          </tx>
          <spPr>
            <a:solidFill xmlns:a="http://schemas.openxmlformats.org/drawingml/2006/main">
              <a:srgbClr val="0F766E"/>
            </a:solidFill>
            <a:ln xmlns:a="http://schemas.openxmlformats.org/drawingml/2006/main">
              <a:prstDash val="solid"/>
            </a:ln>
          </spPr>
          <cat>
            <numRef>
              <f>'Synthèse'!$D$4:$D$6</f>
            </numRef>
          </cat>
          <val>
            <numRef>
              <f>'Synthèse'!$E$4:$E$6</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2</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21</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W11"/>
  <sheetViews>
    <sheetView workbookViewId="0">
      <pane ySplit="2" topLeftCell="A3" activePane="bottomLeft" state="frozen"/>
      <selection pane="bottomLeft" activeCell="A1" sqref="A1"/>
    </sheetView>
  </sheetViews>
  <sheetFormatPr baseColWidth="8" defaultRowHeight="15"/>
  <cols>
    <col width="10" customWidth="1" min="1" max="1"/>
    <col width="28" customWidth="1" min="2" max="2"/>
    <col width="18" customWidth="1" min="3" max="3"/>
    <col width="32" customWidth="1" min="4" max="4"/>
    <col width="13" customWidth="1" min="5" max="5"/>
    <col width="13" customWidth="1" min="6" max="6"/>
    <col width="13" customWidth="1" min="7" max="7"/>
    <col width="15" customWidth="1" min="8" max="8"/>
    <col width="14" customWidth="1" min="9" max="9"/>
    <col width="16" customWidth="1" min="10" max="10"/>
    <col width="12" customWidth="1" min="11" max="11"/>
    <col width="14" customWidth="1" min="12" max="12"/>
    <col width="14" customWidth="1" min="13" max="13"/>
    <col width="13" customWidth="1" min="14" max="14"/>
    <col width="13" customWidth="1" min="15" max="15"/>
    <col width="13" customWidth="1" min="16" max="16"/>
    <col width="13" customWidth="1" min="17" max="17"/>
    <col width="14" customWidth="1" min="18" max="18"/>
    <col width="14" customWidth="1" min="19" max="19"/>
    <col width="14" customWidth="1" min="20" max="20"/>
    <col width="14" customWidth="1" min="21" max="21"/>
    <col width="15" customWidth="1" min="22" max="22"/>
    <col width="24" customWidth="1" min="23" max="23"/>
  </cols>
  <sheetData>
    <row r="1" ht="26" customHeight="1">
      <c r="A1" s="1" t="inlineStr">
        <is>
          <t>SOLDE DE TOUT COMPTE LOCATAIRE — SUIVI DES DOSSIERS</t>
        </is>
      </c>
    </row>
    <row r="2" ht="34" customHeight="1">
      <c r="A2" s="2" t="inlineStr">
        <is>
          <t>ID dossier</t>
        </is>
      </c>
      <c r="B2" s="2" t="inlineStr">
        <is>
          <t>Bailleur</t>
        </is>
      </c>
      <c r="C2" s="2" t="inlineStr">
        <is>
          <t>Locataire</t>
        </is>
      </c>
      <c r="D2" s="2" t="inlineStr">
        <is>
          <t>Adresse du logement</t>
        </is>
      </c>
      <c r="E2" s="2" t="inlineStr">
        <is>
          <t>Type de location</t>
        </is>
      </c>
      <c r="F2" s="2" t="inlineStr">
        <is>
          <t>Date d'entrée</t>
        </is>
      </c>
      <c r="G2" s="2" t="inlineStr">
        <is>
          <t>Date de sortie</t>
        </is>
      </c>
      <c r="H2" s="2" t="inlineStr">
        <is>
          <t>Loyer mensuel HC</t>
        </is>
      </c>
      <c r="I2" s="2" t="inlineStr">
        <is>
          <t>Charges mensuelles</t>
        </is>
      </c>
      <c r="J2" s="2" t="inlineStr">
        <is>
          <t>Dépôt de garantie versé</t>
        </is>
      </c>
      <c r="K2" s="2" t="inlineStr">
        <is>
          <t>Préavis applicable (mois)</t>
        </is>
      </c>
      <c r="L2" s="2" t="inlineStr">
        <is>
          <t>Loyer dû au prorata</t>
        </is>
      </c>
      <c r="M2" s="2" t="inlineStr">
        <is>
          <t>Charges dues au prorata</t>
        </is>
      </c>
      <c r="N2" s="2" t="inlineStr">
        <is>
          <t>Retenues travaux</t>
        </is>
      </c>
      <c r="O2" s="2" t="inlineStr">
        <is>
          <t>Retenues ménage</t>
        </is>
      </c>
      <c r="P2" s="2" t="inlineStr">
        <is>
          <t>Impayés de loyer</t>
        </is>
      </c>
      <c r="Q2" s="2" t="inlineStr">
        <is>
          <t>Impayés de charges</t>
        </is>
      </c>
      <c r="R2" s="2" t="inlineStr">
        <is>
          <t>Régularisation charges</t>
        </is>
      </c>
      <c r="S2" s="2" t="inlineStr">
        <is>
          <t>Total retenues</t>
        </is>
      </c>
      <c r="T2" s="2" t="inlineStr">
        <is>
          <t>Dépôt à restituer</t>
        </is>
      </c>
      <c r="U2" s="2" t="inlineStr">
        <is>
          <t>Solde final</t>
        </is>
      </c>
      <c r="V2" s="2" t="inlineStr">
        <is>
          <t>Statut</t>
        </is>
      </c>
      <c r="W2" s="2" t="inlineStr">
        <is>
          <t>Observations</t>
        </is>
      </c>
    </row>
    <row r="3">
      <c r="A3" s="3" t="inlineStr">
        <is>
          <t>ID001</t>
        </is>
      </c>
      <c r="B3" s="3" t="inlineStr">
        <is>
          <t>SCI Rhône Immo (SIRET 12345678900012)</t>
        </is>
      </c>
      <c r="C3" s="3" t="inlineStr">
        <is>
          <t>Camille Durand</t>
        </is>
      </c>
      <c r="D3" s="3" t="inlineStr">
        <is>
          <t>12 rue de la République, 69002 Lyon</t>
        </is>
      </c>
      <c r="E3" s="3" t="inlineStr">
        <is>
          <t>vide</t>
        </is>
      </c>
      <c r="F3" s="23" t="n">
        <v>44986</v>
      </c>
      <c r="G3" s="23" t="n">
        <v>46188</v>
      </c>
      <c r="H3" s="24" t="n">
        <v>650</v>
      </c>
      <c r="I3" s="24" t="n">
        <v>80</v>
      </c>
      <c r="J3" s="24" t="n">
        <v>650</v>
      </c>
      <c r="K3" s="6" t="n">
        <v>1</v>
      </c>
      <c r="L3" s="25">
        <f>IFERROR(IF(AND(G3&lt;&gt;"",F3&lt;&gt;""),(H3/DAY(EOMONTH(G3,0)))*DAY(G3),0),0)</f>
        <v/>
      </c>
      <c r="M3" s="25">
        <f>IFERROR(IF(AND(G3&lt;&gt;"",F3&lt;&gt;""),(I3/DAY(EOMONTH(G3,0)))*DAY(G3),0),0)</f>
        <v/>
      </c>
      <c r="N3" s="24" t="n">
        <v>0</v>
      </c>
      <c r="O3" s="24" t="n">
        <v>50</v>
      </c>
      <c r="P3" s="24" t="n">
        <v>0</v>
      </c>
      <c r="Q3" s="24" t="n">
        <v>0</v>
      </c>
      <c r="R3" s="24" t="n">
        <v>20</v>
      </c>
      <c r="S3" s="25">
        <f>SUM(N3:R3)</f>
        <v/>
      </c>
      <c r="T3" s="25">
        <f>MAX(0,J3-S3)</f>
        <v/>
      </c>
      <c r="U3" s="26">
        <f>T3-L3-M3</f>
        <v/>
      </c>
      <c r="V3" s="3">
        <f>IF(U3&gt;0,"À rembourser",IF(U3&lt;0,"À réclamer","Solde nul"))</f>
        <v/>
      </c>
      <c r="W3" s="3" t="inlineStr"/>
    </row>
    <row r="4">
      <c r="A4" s="9" t="inlineStr">
        <is>
          <t>ID002</t>
        </is>
      </c>
      <c r="B4" s="9" t="inlineStr">
        <is>
          <t>M. Bernard Lefort</t>
        </is>
      </c>
      <c r="C4" s="9" t="inlineStr">
        <is>
          <t>Julien Moreau</t>
        </is>
      </c>
      <c r="D4" s="9" t="inlineStr">
        <is>
          <t>8 avenue Victor Hugo, 75116 Paris</t>
        </is>
      </c>
      <c r="E4" s="9" t="inlineStr">
        <is>
          <t>meublée</t>
        </is>
      </c>
      <c r="F4" s="27" t="n">
        <v>45536</v>
      </c>
      <c r="G4" s="27" t="n">
        <v>46142</v>
      </c>
      <c r="H4" s="24" t="n">
        <v>1200</v>
      </c>
      <c r="I4" s="24" t="n">
        <v>150</v>
      </c>
      <c r="J4" s="24" t="n">
        <v>2400</v>
      </c>
      <c r="K4" s="6" t="n">
        <v>1</v>
      </c>
      <c r="L4" s="28">
        <f>IFERROR(IF(AND(G4&lt;&gt;"",F4&lt;&gt;""),(H4/DAY(EOMONTH(G4,0)))*DAY(G4),0),0)</f>
        <v/>
      </c>
      <c r="M4" s="28">
        <f>IFERROR(IF(AND(G4&lt;&gt;"",F4&lt;&gt;""),(I4/DAY(EOMONTH(G4,0)))*DAY(G4),0),0)</f>
        <v/>
      </c>
      <c r="N4" s="24" t="n">
        <v>300</v>
      </c>
      <c r="O4" s="24" t="n">
        <v>80</v>
      </c>
      <c r="P4" s="24" t="n">
        <v>0</v>
      </c>
      <c r="Q4" s="24" t="n">
        <v>0</v>
      </c>
      <c r="R4" s="24" t="n">
        <v>-10</v>
      </c>
      <c r="S4" s="28">
        <f>SUM(N4:R4)</f>
        <v/>
      </c>
      <c r="T4" s="28">
        <f>MAX(0,J4-S4)</f>
        <v/>
      </c>
      <c r="U4" s="29">
        <f>T4-L4-M4</f>
        <v/>
      </c>
      <c r="V4" s="9">
        <f>IF(U4&gt;0,"À rembourser",IF(U4&lt;0,"À réclamer","Solde nul"))</f>
        <v/>
      </c>
      <c r="W4" s="9" t="inlineStr"/>
    </row>
    <row r="5">
      <c r="A5" s="3" t="inlineStr">
        <is>
          <t>ID003</t>
        </is>
      </c>
      <c r="B5" s="3" t="inlineStr">
        <is>
          <t>SCI Garonne Patrimoine</t>
        </is>
      </c>
      <c r="C5" s="3" t="inlineStr">
        <is>
          <t>Sophie Lefèvre</t>
        </is>
      </c>
      <c r="D5" s="3" t="inlineStr">
        <is>
          <t>24 cours Gambetta, 33000 Bordeaux</t>
        </is>
      </c>
      <c r="E5" s="3" t="inlineStr">
        <is>
          <t>vide</t>
        </is>
      </c>
      <c r="F5" s="23" t="n">
        <v>44562</v>
      </c>
      <c r="G5" s="23" t="n">
        <v>46112</v>
      </c>
      <c r="H5" s="24" t="n">
        <v>950</v>
      </c>
      <c r="I5" s="24" t="n">
        <v>120</v>
      </c>
      <c r="J5" s="24" t="n">
        <v>950</v>
      </c>
      <c r="K5" s="6" t="n">
        <v>3</v>
      </c>
      <c r="L5" s="25">
        <f>IFERROR(IF(AND(G5&lt;&gt;"",F5&lt;&gt;""),(H5/DAY(EOMONTH(G5,0)))*DAY(G5),0),0)</f>
        <v/>
      </c>
      <c r="M5" s="25">
        <f>IFERROR(IF(AND(G5&lt;&gt;"",F5&lt;&gt;""),(I5/DAY(EOMONTH(G5,0)))*DAY(G5),0),0)</f>
        <v/>
      </c>
      <c r="N5" s="24" t="n">
        <v>0</v>
      </c>
      <c r="O5" s="24" t="n">
        <v>0</v>
      </c>
      <c r="P5" s="24" t="n">
        <v>200</v>
      </c>
      <c r="Q5" s="24" t="n">
        <v>0</v>
      </c>
      <c r="R5" s="24" t="n">
        <v>0</v>
      </c>
      <c r="S5" s="25">
        <f>SUM(N5:R5)</f>
        <v/>
      </c>
      <c r="T5" s="25">
        <f>MAX(0,J5-S5)</f>
        <v/>
      </c>
      <c r="U5" s="26">
        <f>T5-L5-M5</f>
        <v/>
      </c>
      <c r="V5" s="3">
        <f>IF(U5&gt;0,"À rembourser",IF(U5&lt;0,"À réclamer","Solde nul"))</f>
        <v/>
      </c>
      <c r="W5" s="3" t="inlineStr"/>
    </row>
    <row r="6">
      <c r="A6" s="9" t="inlineStr">
        <is>
          <t>ID004</t>
        </is>
      </c>
      <c r="B6" s="9" t="inlineStr">
        <is>
          <t>Mme Isabelle Caron</t>
        </is>
      </c>
      <c r="C6" s="9" t="inlineStr">
        <is>
          <t>Thomas Bernard</t>
        </is>
      </c>
      <c r="D6" s="9" t="inlineStr">
        <is>
          <t>15 rue de la Liberté, 59000 Lille</t>
        </is>
      </c>
      <c r="E6" s="9" t="inlineStr">
        <is>
          <t>meublée</t>
        </is>
      </c>
      <c r="F6" s="27" t="n">
        <v>45809</v>
      </c>
      <c r="G6" s="27" t="n">
        <v>46173</v>
      </c>
      <c r="H6" s="24" t="n">
        <v>700</v>
      </c>
      <c r="I6" s="24" t="n">
        <v>90</v>
      </c>
      <c r="J6" s="24" t="n">
        <v>1400</v>
      </c>
      <c r="K6" s="6" t="n">
        <v>1</v>
      </c>
      <c r="L6" s="28">
        <f>IFERROR(IF(AND(G6&lt;&gt;"",F6&lt;&gt;""),(H6/DAY(EOMONTH(G6,0)))*DAY(G6),0),0)</f>
        <v/>
      </c>
      <c r="M6" s="28">
        <f>IFERROR(IF(AND(G6&lt;&gt;"",F6&lt;&gt;""),(I6/DAY(EOMONTH(G6,0)))*DAY(G6),0),0)</f>
        <v/>
      </c>
      <c r="N6" s="24" t="n">
        <v>0</v>
      </c>
      <c r="O6" s="24" t="n">
        <v>0</v>
      </c>
      <c r="P6" s="24" t="n">
        <v>0</v>
      </c>
      <c r="Q6" s="24" t="n">
        <v>0</v>
      </c>
      <c r="R6" s="24" t="n">
        <v>15</v>
      </c>
      <c r="S6" s="28">
        <f>SUM(N6:R6)</f>
        <v/>
      </c>
      <c r="T6" s="28">
        <f>MAX(0,J6-S6)</f>
        <v/>
      </c>
      <c r="U6" s="29">
        <f>T6-L6-M6</f>
        <v/>
      </c>
      <c r="V6" s="9">
        <f>IF(U6&gt;0,"À rembourser",IF(U6&lt;0,"À réclamer","Solde nul"))</f>
        <v/>
      </c>
      <c r="W6" s="9" t="inlineStr"/>
    </row>
    <row r="7">
      <c r="A7" s="3" t="inlineStr">
        <is>
          <t>ID005</t>
        </is>
      </c>
      <c r="B7" s="3" t="inlineStr">
        <is>
          <t>SCI Nantes Invest</t>
        </is>
      </c>
      <c r="C7" s="3" t="inlineStr">
        <is>
          <t>Léa Martin</t>
        </is>
      </c>
      <c r="D7" s="3" t="inlineStr">
        <is>
          <t>3 boulevard de Strasbourg, 44000 Nantes</t>
        </is>
      </c>
      <c r="E7" s="3" t="inlineStr">
        <is>
          <t>vide</t>
        </is>
      </c>
      <c r="F7" s="23" t="n">
        <v>44958</v>
      </c>
      <c r="G7" s="23" t="n">
        <v>46081</v>
      </c>
      <c r="H7" s="24" t="n">
        <v>680</v>
      </c>
      <c r="I7" s="24" t="n">
        <v>85</v>
      </c>
      <c r="J7" s="24" t="n">
        <v>680</v>
      </c>
      <c r="K7" s="6" t="n">
        <v>1</v>
      </c>
      <c r="L7" s="25">
        <f>IFERROR(IF(AND(G7&lt;&gt;"",F7&lt;&gt;""),(H7/DAY(EOMONTH(G7,0)))*DAY(G7),0),0)</f>
        <v/>
      </c>
      <c r="M7" s="25">
        <f>IFERROR(IF(AND(G7&lt;&gt;"",F7&lt;&gt;""),(I7/DAY(EOMONTH(G7,0)))*DAY(G7),0),0)</f>
        <v/>
      </c>
      <c r="N7" s="24" t="n">
        <v>120</v>
      </c>
      <c r="O7" s="24" t="n">
        <v>40</v>
      </c>
      <c r="P7" s="24" t="n">
        <v>0</v>
      </c>
      <c r="Q7" s="24" t="n">
        <v>0</v>
      </c>
      <c r="R7" s="24" t="n">
        <v>0</v>
      </c>
      <c r="S7" s="25">
        <f>SUM(N7:R7)</f>
        <v/>
      </c>
      <c r="T7" s="25">
        <f>MAX(0,J7-S7)</f>
        <v/>
      </c>
      <c r="U7" s="26">
        <f>T7-L7-M7</f>
        <v/>
      </c>
      <c r="V7" s="3">
        <f>IF(U7&gt;0,"À rembourser",IF(U7&lt;0,"À réclamer","Solde nul"))</f>
        <v/>
      </c>
      <c r="W7" s="3" t="inlineStr"/>
    </row>
    <row r="8">
      <c r="A8" s="9" t="inlineStr">
        <is>
          <t>ID006</t>
        </is>
      </c>
      <c r="B8" s="9" t="inlineStr">
        <is>
          <t>M. Julien Roche</t>
        </is>
      </c>
      <c r="C8" s="9" t="inlineStr">
        <is>
          <t>Nicolas Petit</t>
        </is>
      </c>
      <c r="D8" s="9" t="inlineStr">
        <is>
          <t>18 rue Nationale, 31000 Toulouse</t>
        </is>
      </c>
      <c r="E8" s="9" t="inlineStr">
        <is>
          <t>vide</t>
        </is>
      </c>
      <c r="F8" s="27" t="n">
        <v>44440</v>
      </c>
      <c r="G8" s="27" t="n">
        <v>46203</v>
      </c>
      <c r="H8" s="24" t="n">
        <v>750</v>
      </c>
      <c r="I8" s="24" t="n">
        <v>95</v>
      </c>
      <c r="J8" s="24" t="n">
        <v>750</v>
      </c>
      <c r="K8" s="6" t="n">
        <v>3</v>
      </c>
      <c r="L8" s="28">
        <f>IFERROR(IF(AND(G8&lt;&gt;"",F8&lt;&gt;""),(H8/DAY(EOMONTH(G8,0)))*DAY(G8),0),0)</f>
        <v/>
      </c>
      <c r="M8" s="28">
        <f>IFERROR(IF(AND(G8&lt;&gt;"",F8&lt;&gt;""),(I8/DAY(EOMONTH(G8,0)))*DAY(G8),0),0)</f>
        <v/>
      </c>
      <c r="N8" s="24" t="n">
        <v>0</v>
      </c>
      <c r="O8" s="24" t="n">
        <v>0</v>
      </c>
      <c r="P8" s="24" t="n">
        <v>450</v>
      </c>
      <c r="Q8" s="24" t="n">
        <v>0</v>
      </c>
      <c r="R8" s="24" t="n">
        <v>0</v>
      </c>
      <c r="S8" s="28">
        <f>SUM(N8:R8)</f>
        <v/>
      </c>
      <c r="T8" s="28">
        <f>MAX(0,J8-S8)</f>
        <v/>
      </c>
      <c r="U8" s="29">
        <f>T8-L8-M8</f>
        <v/>
      </c>
      <c r="V8" s="9">
        <f>IF(U8&gt;0,"À rembourser",IF(U8&lt;0,"À réclamer","Solde nul"))</f>
        <v/>
      </c>
      <c r="W8" s="9" t="inlineStr"/>
    </row>
    <row r="9">
      <c r="A9" s="3" t="inlineStr">
        <is>
          <t>ID007</t>
        </is>
      </c>
      <c r="B9" s="3" t="inlineStr">
        <is>
          <t>SCI Lille Habitat</t>
        </is>
      </c>
      <c r="C9" s="3" t="inlineStr">
        <is>
          <t>Émilie Rousseau</t>
        </is>
      </c>
      <c r="D9" s="3" t="inlineStr">
        <is>
          <t>27 rue Faidherbe, 59800 Lille</t>
        </is>
      </c>
      <c r="E9" s="3" t="inlineStr">
        <is>
          <t>meublée</t>
        </is>
      </c>
      <c r="F9" s="23" t="n">
        <v>45839</v>
      </c>
      <c r="G9" s="23" t="n">
        <v>46053</v>
      </c>
      <c r="H9" s="24" t="n">
        <v>820</v>
      </c>
      <c r="I9" s="24" t="n">
        <v>110</v>
      </c>
      <c r="J9" s="24" t="n">
        <v>1640</v>
      </c>
      <c r="K9" s="6" t="n">
        <v>1</v>
      </c>
      <c r="L9" s="25">
        <f>IFERROR(IF(AND(G9&lt;&gt;"",F9&lt;&gt;""),(H9/DAY(EOMONTH(G9,0)))*DAY(G9),0),0)</f>
        <v/>
      </c>
      <c r="M9" s="25">
        <f>IFERROR(IF(AND(G9&lt;&gt;"",F9&lt;&gt;""),(I9/DAY(EOMONTH(G9,0)))*DAY(G9),0),0)</f>
        <v/>
      </c>
      <c r="N9" s="24" t="n">
        <v>60</v>
      </c>
      <c r="O9" s="24" t="n">
        <v>60</v>
      </c>
      <c r="P9" s="24" t="n">
        <v>0</v>
      </c>
      <c r="Q9" s="24" t="n">
        <v>0</v>
      </c>
      <c r="R9" s="24" t="n">
        <v>5</v>
      </c>
      <c r="S9" s="25">
        <f>SUM(N9:R9)</f>
        <v/>
      </c>
      <c r="T9" s="25">
        <f>MAX(0,J9-S9)</f>
        <v/>
      </c>
      <c r="U9" s="26">
        <f>T9-L9-M9</f>
        <v/>
      </c>
      <c r="V9" s="3">
        <f>IF(U9&gt;0,"À rembourser",IF(U9&lt;0,"À réclamer","Solde nul"))</f>
        <v/>
      </c>
      <c r="W9" s="3" t="inlineStr"/>
    </row>
    <row r="10">
      <c r="A10" s="9" t="inlineStr">
        <is>
          <t>ID008</t>
        </is>
      </c>
      <c r="B10" s="9" t="inlineStr">
        <is>
          <t>M. Marc Dupuis</t>
        </is>
      </c>
      <c r="C10" s="9" t="inlineStr">
        <is>
          <t>Antoine Garcia</t>
        </is>
      </c>
      <c r="D10" s="9" t="inlineStr">
        <is>
          <t>6 place Bellecour, 69002 Lyon</t>
        </is>
      </c>
      <c r="E10" s="9" t="inlineStr">
        <is>
          <t>vide</t>
        </is>
      </c>
      <c r="F10" s="27" t="n">
        <v>44652</v>
      </c>
      <c r="G10" s="27" t="n">
        <v>46173</v>
      </c>
      <c r="H10" s="24" t="n">
        <v>1100</v>
      </c>
      <c r="I10" s="24" t="n">
        <v>140</v>
      </c>
      <c r="J10" s="24" t="n">
        <v>1100</v>
      </c>
      <c r="K10" s="6" t="n">
        <v>1</v>
      </c>
      <c r="L10" s="28">
        <f>IFERROR(IF(AND(G10&lt;&gt;"",F10&lt;&gt;""),(H10/DAY(EOMONTH(G10,0)))*DAY(G10),0),0)</f>
        <v/>
      </c>
      <c r="M10" s="28">
        <f>IFERROR(IF(AND(G10&lt;&gt;"",F10&lt;&gt;""),(I10/DAY(EOMONTH(G10,0)))*DAY(G10),0),0)</f>
        <v/>
      </c>
      <c r="N10" s="24" t="n">
        <v>0</v>
      </c>
      <c r="O10" s="24" t="n">
        <v>0</v>
      </c>
      <c r="P10" s="24" t="n">
        <v>0</v>
      </c>
      <c r="Q10" s="24" t="n">
        <v>0</v>
      </c>
      <c r="R10" s="24" t="n">
        <v>0</v>
      </c>
      <c r="S10" s="28">
        <f>SUM(N10:R10)</f>
        <v/>
      </c>
      <c r="T10" s="28">
        <f>MAX(0,J10-S10)</f>
        <v/>
      </c>
      <c r="U10" s="29">
        <f>T10-L10-M10</f>
        <v/>
      </c>
      <c r="V10" s="9">
        <f>IF(U10&gt;0,"À rembourser",IF(U10&lt;0,"À réclamer","Solde nul"))</f>
        <v/>
      </c>
      <c r="W10" s="9" t="inlineStr"/>
    </row>
    <row r="11">
      <c r="A11" s="3" t="inlineStr">
        <is>
          <t>ID009</t>
        </is>
      </c>
      <c r="B11" s="3" t="inlineStr">
        <is>
          <t>SCI Côte d'Azur Gestion</t>
        </is>
      </c>
      <c r="C11" s="3" t="inlineStr">
        <is>
          <t>Claire Dubois</t>
        </is>
      </c>
      <c r="D11" s="3" t="inlineStr">
        <is>
          <t>41 avenue Jean Médecin, 06000 Nice</t>
        </is>
      </c>
      <c r="E11" s="3" t="inlineStr">
        <is>
          <t>meublée</t>
        </is>
      </c>
      <c r="F11" s="23" t="n">
        <v>45566</v>
      </c>
      <c r="G11" s="23" t="n">
        <v>46142</v>
      </c>
      <c r="H11" s="24" t="n">
        <v>1250</v>
      </c>
      <c r="I11" s="24" t="n">
        <v>180</v>
      </c>
      <c r="J11" s="24" t="n">
        <v>2500</v>
      </c>
      <c r="K11" s="6" t="n">
        <v>1</v>
      </c>
      <c r="L11" s="25">
        <f>IFERROR(IF(AND(G11&lt;&gt;"",F11&lt;&gt;""),(H11/DAY(EOMONTH(G11,0)))*DAY(G11),0),0)</f>
        <v/>
      </c>
      <c r="M11" s="25">
        <f>IFERROR(IF(AND(G11&lt;&gt;"",F11&lt;&gt;""),(I11/DAY(EOMONTH(G11,0)))*DAY(G11),0),0)</f>
        <v/>
      </c>
      <c r="N11" s="24" t="n">
        <v>200</v>
      </c>
      <c r="O11" s="24" t="n">
        <v>100</v>
      </c>
      <c r="P11" s="24" t="n">
        <v>0</v>
      </c>
      <c r="Q11" s="24" t="n">
        <v>0</v>
      </c>
      <c r="R11" s="24" t="n">
        <v>-30</v>
      </c>
      <c r="S11" s="25">
        <f>SUM(N11:R11)</f>
        <v/>
      </c>
      <c r="T11" s="25">
        <f>MAX(0,J11-S11)</f>
        <v/>
      </c>
      <c r="U11" s="26">
        <f>T11-L11-M11</f>
        <v/>
      </c>
      <c r="V11" s="3">
        <f>IF(U11&gt;0,"À rembourser",IF(U11&lt;0,"À réclamer","Solde nul"))</f>
        <v/>
      </c>
      <c r="W11" s="3" t="inlineStr"/>
    </row>
  </sheetData>
  <autoFilter ref="A2:W11"/>
  <mergeCells count="1">
    <mergeCell ref="A1:W1"/>
  </mergeCells>
  <conditionalFormatting sqref="U3:U11">
    <cfRule type="expression" priority="1" dxfId="0" stopIfTrue="1">
      <formula>U3&gt;0</formula>
    </cfRule>
    <cfRule type="expression" priority="2" dxfId="1" stopIfTrue="1">
      <formula>U3&lt;0</formula>
    </cfRule>
  </conditionalFormatting>
  <conditionalFormatting sqref="V3:V11">
    <cfRule type="expression" priority="3" dxfId="2" stopIfTrue="1">
      <formula>V3="À réclamer"</formula>
    </cfRule>
    <cfRule type="expression" priority="4" dxfId="3" stopIfTrue="1">
      <formula>V3="À rembourser"</formula>
    </cfRule>
  </conditionalFormatting>
  <dataValidations count="2">
    <dataValidation sqref="E3:E11" showErrorMessage="1" showInputMessage="1" allowBlank="1" type="list">
      <formula1>"vide,meublée"</formula1>
    </dataValidation>
    <dataValidation sqref="K3:K11" showErrorMessage="1" showInputMessage="1" allowBlank="1" type="list">
      <formula1>"1,3"</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42" customWidth="1" min="1" max="1"/>
    <col width="20" customWidth="1" min="2" max="2"/>
    <col width="4" customWidth="1" min="3" max="3"/>
    <col width="20" customWidth="1" min="4" max="4"/>
    <col width="16" customWidth="1" min="5" max="5"/>
    <col width="16" customWidth="1" min="6" max="6"/>
  </cols>
  <sheetData>
    <row r="1" ht="26" customHeight="1">
      <c r="A1" s="1" t="inlineStr">
        <is>
          <t>SYNTHÈSE — SOLDES DE TOUT COMPTE LOCATAIRE</t>
        </is>
      </c>
    </row>
    <row r="2"/>
    <row r="3">
      <c r="A3" s="13" t="inlineStr">
        <is>
          <t>Indicateur clé</t>
        </is>
      </c>
      <c r="B3" s="13" t="inlineStr">
        <is>
          <t>Valeur</t>
        </is>
      </c>
      <c r="D3" s="13" t="inlineStr">
        <is>
          <t>Statut</t>
        </is>
      </c>
      <c r="E3" s="13" t="inlineStr">
        <is>
          <t>Nombre</t>
        </is>
      </c>
    </row>
    <row r="4">
      <c r="A4" s="14" t="inlineStr">
        <is>
          <t>Nombre total de dossiers</t>
        </is>
      </c>
      <c r="B4" s="15">
        <f>COUNTA(Données_Solde!A3:A11)</f>
        <v/>
      </c>
      <c r="D4" s="3" t="inlineStr">
        <is>
          <t>À rembourser</t>
        </is>
      </c>
      <c r="E4" s="3">
        <f>COUNTIF(Données_Solde!V3:V11,"À rembourser")</f>
        <v/>
      </c>
    </row>
    <row r="5">
      <c r="A5" s="16" t="inlineStr">
        <is>
          <t>Soldes positifs (à rembourser au locataire)</t>
        </is>
      </c>
      <c r="B5" s="17">
        <f>COUNTIF(Données_Solde!V3:V11,"À rembourser")</f>
        <v/>
      </c>
      <c r="D5" s="9" t="inlineStr">
        <is>
          <t>À réclamer</t>
        </is>
      </c>
      <c r="E5" s="9">
        <f>COUNTIF(Données_Solde!V3:V11,"À réclamer")</f>
        <v/>
      </c>
    </row>
    <row r="6">
      <c r="A6" s="14" t="inlineStr">
        <is>
          <t>Soldes en faveur du bailleur (à réclamer)</t>
        </is>
      </c>
      <c r="B6" s="15">
        <f>COUNTIF(Données_Solde!V3:V11,"À réclamer")</f>
        <v/>
      </c>
      <c r="D6" s="3" t="inlineStr">
        <is>
          <t>Solde nul</t>
        </is>
      </c>
      <c r="E6" s="3">
        <f>COUNTIF(Données_Solde!V3:V11,"Solde nul")</f>
        <v/>
      </c>
    </row>
    <row r="7">
      <c r="A7" s="16" t="inlineStr">
        <is>
          <t>Dossiers soldés à zéro</t>
        </is>
      </c>
      <c r="B7" s="17">
        <f>COUNTIF(Données_Solde!V3:V11,"Solde nul")</f>
        <v/>
      </c>
    </row>
    <row r="8">
      <c r="A8" s="14" t="inlineStr">
        <is>
          <t>Dépôt de garantie total collecté</t>
        </is>
      </c>
      <c r="B8" s="25">
        <f>SUM(Données_Solde!J3:J11)</f>
        <v/>
      </c>
    </row>
    <row r="9">
      <c r="A9" s="16" t="inlineStr">
        <is>
          <t>Total des retenues appliquées</t>
        </is>
      </c>
      <c r="B9" s="28">
        <f>SUM(Données_Solde!S3:S11)</f>
        <v/>
      </c>
      <c r="D9" s="13" t="inlineStr">
        <is>
          <t>ID dossier</t>
        </is>
      </c>
      <c r="E9" s="13" t="inlineStr">
        <is>
          <t>Solde final</t>
        </is>
      </c>
    </row>
    <row r="10">
      <c r="A10" s="14" t="inlineStr">
        <is>
          <t>Total des dépôts à restituer</t>
        </is>
      </c>
      <c r="B10" s="25">
        <f>SUM(Données_Solde!T3:T11)</f>
        <v/>
      </c>
      <c r="D10" s="3">
        <f>Données_Solde!A3</f>
        <v/>
      </c>
      <c r="E10" s="25">
        <f>Données_Solde!U3</f>
        <v/>
      </c>
    </row>
    <row r="11">
      <c r="A11" s="16" t="inlineStr">
        <is>
          <t>Moyenne du solde final</t>
        </is>
      </c>
      <c r="B11" s="28">
        <f>IFERROR(AVERAGE(Données_Solde!U3:U11),0)</f>
        <v/>
      </c>
      <c r="D11" s="9">
        <f>Données_Solde!A4</f>
        <v/>
      </c>
      <c r="E11" s="28">
        <f>Données_Solde!U4</f>
        <v/>
      </c>
    </row>
    <row r="12">
      <c r="A12" s="14" t="inlineStr">
        <is>
          <t>Taux de dossiers soldés (solde nul)</t>
        </is>
      </c>
      <c r="B12" s="30">
        <f>IFERROR(COUNTIF(Données_Solde!V3:V11,"Solde nul")/COUNTA(Données_Solde!A3:A11),0)</f>
        <v/>
      </c>
      <c r="D12" s="3">
        <f>Données_Solde!A5</f>
        <v/>
      </c>
      <c r="E12" s="25">
        <f>Données_Solde!U5</f>
        <v/>
      </c>
    </row>
    <row r="13">
      <c r="D13" s="9">
        <f>Données_Solde!A6</f>
        <v/>
      </c>
      <c r="E13" s="28">
        <f>Données_Solde!U6</f>
        <v/>
      </c>
    </row>
    <row r="14">
      <c r="D14" s="3">
        <f>Données_Solde!A7</f>
        <v/>
      </c>
      <c r="E14" s="25">
        <f>Données_Solde!U7</f>
        <v/>
      </c>
    </row>
    <row r="15">
      <c r="D15" s="9">
        <f>Données_Solde!A8</f>
        <v/>
      </c>
      <c r="E15" s="28">
        <f>Données_Solde!U8</f>
        <v/>
      </c>
    </row>
    <row r="16">
      <c r="D16" s="3">
        <f>Données_Solde!A9</f>
        <v/>
      </c>
      <c r="E16" s="25">
        <f>Données_Solde!U9</f>
        <v/>
      </c>
    </row>
    <row r="17">
      <c r="D17" s="9">
        <f>Données_Solde!A10</f>
        <v/>
      </c>
      <c r="E17" s="28">
        <f>Données_Solde!U10</f>
        <v/>
      </c>
    </row>
    <row r="18">
      <c r="D18" s="3">
        <f>Données_Solde!A11</f>
        <v/>
      </c>
      <c r="E18" s="25">
        <f>Données_Solde!U11</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60" customWidth="1" min="1" max="1"/>
    <col width="40" customWidth="1" min="2" max="2"/>
  </cols>
  <sheetData>
    <row r="1" ht="26" customHeight="1">
      <c r="A1" s="19" t="inlineStr">
        <is>
          <t>GUIDE D'UTILISATION — SOLDE DE TOUT COMPTE LOCATAIRE</t>
        </is>
      </c>
    </row>
    <row r="2"/>
    <row r="3">
      <c r="A3" s="20" t="inlineStr">
        <is>
          <t>Principe général</t>
        </is>
      </c>
      <c r="B3" s="21" t="n"/>
    </row>
    <row r="4" ht="62" customHeight="1">
      <c r="A4" s="22" t="inlineStr">
        <is>
          <t>Le solde de tout compte locataire récapitule, au départ du locataire, les sommes dues de part et d'autre : dépôt de garantie versé à l'entrée, loyers et charges dus au prorata jusqu'à la date de sortie, retenues justifiées sur le dépôt (travaux, ménage, impayés) et régularisation des charges. Le solde final détermine si le bailleur doit rembourser le locataire ou si ce dernier reste débiteur d'une somme.</t>
        </is>
      </c>
      <c r="B4" s="21" t="n"/>
    </row>
    <row r="5"/>
    <row r="6">
      <c r="A6" s="20" t="inlineStr">
        <is>
          <t>Retenues possibles</t>
        </is>
      </c>
      <c r="B6" s="21" t="n"/>
    </row>
    <row r="7" ht="62" customHeight="1">
      <c r="A7" s="22" t="inlineStr">
        <is>
          <t>Les retenues sur le dépôt de garantie doivent être justifiées par l'état des lieux de sortie comparé à l'état des lieux d'entrée : réparations locatives, remise en peinture légère en cas de dégradations anormales, ménage non effectué, remplacement d'équipements manquants ou endommagés (télécommande, ampoules, etc.), ainsi que les loyers ou charges restés impayés.</t>
        </is>
      </c>
      <c r="B7" s="21" t="n"/>
    </row>
    <row r="8"/>
    <row r="9">
      <c r="A9" s="20" t="inlineStr">
        <is>
          <t>Prorata de loyer et de charges</t>
        </is>
      </c>
      <c r="B9" s="21" t="n"/>
    </row>
    <row r="10" ht="62" customHeight="1">
      <c r="A10" s="22" t="inlineStr">
        <is>
          <t>Lorsque le bail se termine en cours de mois, le loyer et les charges sont calculés au prorata du nombre de jours réellement occupés : (loyer mensuel / nombre de jours du mois de sortie) x nombre de jours d'occupation dans ce mois. Les colonnes 'Loyer dû au prorata' et 'Charges dues au prorata' effectuent ce calcul automatiquement à partir des dates d'entrée et de sortie.</t>
        </is>
      </c>
      <c r="B10" s="21" t="n"/>
    </row>
    <row r="11"/>
    <row r="12">
      <c r="A12" s="20" t="inlineStr">
        <is>
          <t>Consignes de saisie</t>
        </is>
      </c>
      <c r="B12" s="21" t="n"/>
    </row>
    <row r="13" ht="62" customHeight="1">
      <c r="A13" s="22" t="inlineStr">
        <is>
          <t>Saisir les dates au format JJ/MM/AAAA et tous les montants en euros avec deux décimales. Les cellules à fond jaune pâle sont destinées à la saisie manuelle (loyers, charges, dépôt, préavis, retenues, impayés, régularisation). Les colonnes de calcul (prorata, totaux, dépôt à restituer, solde final, statut) sont automatiques : ne pas les modifier manuellement.</t>
        </is>
      </c>
      <c r="B13" s="21" t="n"/>
    </row>
    <row r="14"/>
    <row r="15">
      <c r="A15" s="20" t="inlineStr">
        <is>
          <t>Délai de restitution du dépôt (loi du 6 juillet 1989)</t>
        </is>
      </c>
      <c r="B15" s="21" t="n"/>
    </row>
    <row r="16" ht="62" customHeight="1">
      <c r="A16" s="22" t="inlineStr">
        <is>
          <t>Le dépôt de garantie doit être restitué dans un délai maximal d'un mois si l'état des lieux de sortie est conforme à l'état des lieux d'entrée, ou de deux mois si des différences sont constatées justifiant des retenues. Le préavis applicable est en principe de trois mois pour un logement loué vide, réduit à un mois pour un logement meublé ou dans les cas prévus par la loi (zone tendue, mutation, perte d'emploi, etc.).</t>
        </is>
      </c>
      <c r="B16" s="21" t="n"/>
    </row>
    <row r="17"/>
    <row r="18">
      <c r="A18" s="20" t="inlineStr">
        <is>
          <t>Statut du dossier</t>
        </is>
      </c>
      <c r="B18" s="21" t="n"/>
    </row>
    <row r="19" ht="62" customHeight="1">
      <c r="A19" s="22" t="inlineStr">
        <is>
          <t>Le statut est calculé automatiquement : 'À rembourser' si le solde final est positif (somme due par le bailleur au locataire), 'À réclamer' si le solde final est négatif (somme due par le locataire au bailleur), 'Solde nul' si aucun montant n'est dû dans un sens ou dans l'autre.</t>
        </is>
      </c>
      <c r="B19" s="21" t="n"/>
    </row>
  </sheetData>
  <mergeCells count="13">
    <mergeCell ref="A1:B1"/>
    <mergeCell ref="A3:B3"/>
    <mergeCell ref="A4:B4"/>
    <mergeCell ref="A6:B6"/>
    <mergeCell ref="A7:B7"/>
    <mergeCell ref="A9:B9"/>
    <mergeCell ref="A10:B10"/>
    <mergeCell ref="A12:B12"/>
    <mergeCell ref="A13:B13"/>
    <mergeCell ref="A15:B15"/>
    <mergeCell ref="A16:B16"/>
    <mergeCell ref="A18:B18"/>
    <mergeCell ref="A19:B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2026-07-02T00:08:58Z</dcterms:created>
  <dcterms:modified xmlns:dcterms="http://purl.org/dc/terms/" xmlns:xsi="http://www.w3.org/2001/XMLSchema-instance" xsi:type="dcterms:W3CDTF">2026-07-02T00:08:58Z</dcterms:modified>
</cp:coreProperties>
</file>