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ouvements" sheetId="1" state="visible" r:id="rId1"/>
    <sheet xmlns:r="http://schemas.openxmlformats.org/officeDocument/2006/relationships" name="Synthèse" sheetId="2" state="visible" r:id="rId2"/>
    <sheet xmlns:r="http://schemas.openxmlformats.org/officeDocument/2006/relationships" name="Paramètres et consignes" sheetId="3" state="visible" r:id="rId3"/>
  </sheets>
  <definedNames>
    <definedName name="_xlnm._FilterDatabase" localSheetId="0" hidden="1">'Mouvements'!$A$3:$U$103</definedName>
    <definedName name="_xlnm._FilterDatabase" localSheetId="1" hidden="1">'Synthèse'!$A$8:$I$20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DD/MM/YYYY"/>
    <numFmt numFmtId="165" formatCode="# ##0,00 €"/>
    <numFmt numFmtId="166" formatCode="0,0%"/>
  </numFmts>
  <fonts count="7">
    <font>
      <name val="Calibri"/>
      <family val="2"/>
      <color theme="1"/>
      <sz val="11"/>
      <scheme val="minor"/>
    </font>
    <font>
      <name val="Aptos Display"/>
      <b val="1"/>
      <color rgb="00FFFFFF"/>
      <sz val="15"/>
    </font>
    <font>
      <name val="Aptos"/>
      <b val="1"/>
      <color rgb="001F2937"/>
      <sz val="10"/>
    </font>
    <font>
      <name val="Aptos"/>
      <color rgb="001F2937"/>
      <sz val="10"/>
    </font>
    <font>
      <name val="Aptos"/>
      <b val="1"/>
      <color rgb="00FFFFFF"/>
      <sz val="11"/>
    </font>
    <font>
      <name val="Aptos"/>
      <b val="1"/>
      <color rgb="00FFFFFF"/>
      <sz val="10"/>
    </font>
    <font>
      <name val="Aptos"/>
      <color rgb="00475569"/>
      <sz val="9"/>
    </font>
  </fonts>
  <fills count="8">
    <fill>
      <patternFill/>
    </fill>
    <fill>
      <patternFill patternType="gray125"/>
    </fill>
    <fill>
      <patternFill patternType="solid">
        <fgColor rgb="000E7490"/>
      </patternFill>
    </fill>
    <fill>
      <patternFill patternType="solid">
        <fgColor rgb="00F0FDFA"/>
      </patternFill>
    </fill>
    <fill>
      <patternFill patternType="solid">
        <fgColor rgb="00FFFFFF"/>
      </patternFill>
    </fill>
    <fill>
      <patternFill patternType="solid">
        <fgColor rgb="001E293B"/>
      </patternFill>
    </fill>
    <fill>
      <patternFill patternType="solid">
        <fgColor rgb="00FFFBEB"/>
      </patternFill>
    </fill>
    <fill>
      <patternFill patternType="solid">
        <fgColor rgb="00F8FAFC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1" pivotButton="0" quotePrefix="0" xfId="0"/>
    <xf numFmtId="0" fontId="3" fillId="4" borderId="1" pivotButton="0" quotePrefix="0" xfId="0"/>
    <xf numFmtId="0" fontId="4" fillId="5" borderId="1" applyAlignment="1" pivotButton="0" quotePrefix="0" xfId="0">
      <alignment horizontal="center" vertical="center"/>
    </xf>
    <xf numFmtId="0" fontId="3" fillId="6" borderId="1" applyAlignment="1" pivotButton="0" quotePrefix="0" xfId="0">
      <alignment horizontal="center" vertical="center"/>
    </xf>
    <xf numFmtId="164" fontId="3" fillId="6" borderId="1" applyAlignment="1" pivotButton="0" quotePrefix="0" xfId="0">
      <alignment horizontal="center" vertical="center"/>
    </xf>
    <xf numFmtId="0" fontId="3" fillId="6" borderId="1" applyAlignment="1" pivotButton="0" quotePrefix="0" xfId="0">
      <alignment horizontal="left" vertical="center" wrapText="1"/>
    </xf>
    <xf numFmtId="165" fontId="3" fillId="6" borderId="1" applyAlignment="1" pivotButton="0" quotePrefix="0" xfId="0">
      <alignment horizontal="right" vertical="center"/>
    </xf>
    <xf numFmtId="165" fontId="3" fillId="7" borderId="1" applyAlignment="1" pivotButton="0" quotePrefix="0" xfId="0">
      <alignment horizontal="right" vertical="center"/>
    </xf>
    <xf numFmtId="0" fontId="3" fillId="7" borderId="1" applyAlignment="1" pivotButton="0" quotePrefix="0" xfId="0">
      <alignment horizontal="center" vertical="center"/>
    </xf>
    <xf numFmtId="165" fontId="3" fillId="4" borderId="1" applyAlignment="1" pivotButton="0" quotePrefix="0" xfId="0">
      <alignment horizontal="right" vertical="center"/>
    </xf>
    <xf numFmtId="0" fontId="3" fillId="4" borderId="1" applyAlignment="1" pivotButton="0" quotePrefix="0" xfId="0">
      <alignment horizontal="center" vertical="center"/>
    </xf>
    <xf numFmtId="0" fontId="5" fillId="2" borderId="1" applyAlignment="1" pivotButton="0" quotePrefix="0" xfId="0">
      <alignment horizontal="left" vertical="center" wrapText="1"/>
    </xf>
    <xf numFmtId="165" fontId="2" fillId="4" borderId="1" applyAlignment="1" pivotButton="0" quotePrefix="0" xfId="0">
      <alignment horizontal="right" vertical="center"/>
    </xf>
    <xf numFmtId="0" fontId="2" fillId="4" borderId="1" applyAlignment="1" pivotButton="0" quotePrefix="0" xfId="0">
      <alignment horizontal="center" vertical="center"/>
    </xf>
    <xf numFmtId="166" fontId="2" fillId="4" borderId="1" applyAlignment="1" pivotButton="0" quotePrefix="0" xfId="0">
      <alignment horizontal="right" vertical="center"/>
    </xf>
    <xf numFmtId="0" fontId="6" fillId="0" borderId="0" applyAlignment="1" pivotButton="0" quotePrefix="0" xfId="0">
      <alignment horizontal="left" vertical="center"/>
    </xf>
    <xf numFmtId="164" fontId="3" fillId="7" borderId="1" applyAlignment="1" pivotButton="0" quotePrefix="0" xfId="0">
      <alignment horizontal="center" vertical="center"/>
    </xf>
    <xf numFmtId="0" fontId="3" fillId="7" borderId="1" applyAlignment="1" pivotButton="0" quotePrefix="0" xfId="0">
      <alignment horizontal="left" vertical="center"/>
    </xf>
    <xf numFmtId="164" fontId="3" fillId="4" borderId="1" applyAlignment="1" pivotButton="0" quotePrefix="0" xfId="0">
      <alignment horizontal="center" vertical="center"/>
    </xf>
    <xf numFmtId="0" fontId="3" fillId="4" borderId="1" applyAlignment="1" pivotButton="0" quotePrefix="0" xfId="0">
      <alignment horizontal="left" vertical="center"/>
    </xf>
    <xf numFmtId="0" fontId="2" fillId="3" borderId="1" applyAlignment="1" pivotButton="0" quotePrefix="0" xfId="0">
      <alignment horizontal="left" vertical="center" wrapText="1"/>
    </xf>
    <xf numFmtId="0" fontId="5" fillId="2" borderId="1" applyAlignment="1" pivotButton="0" quotePrefix="0" xfId="0">
      <alignment horizontal="left" vertical="center"/>
    </xf>
    <xf numFmtId="0" fontId="3" fillId="4" borderId="1" applyAlignment="1" pivotButton="0" quotePrefix="0" xfId="0">
      <alignment horizontal="left" vertical="center" wrapText="1"/>
    </xf>
  </cellXfs>
  <cellStyles count="1">
    <cellStyle name="Normal" xfId="0" builtinId="0" hidden="0"/>
  </cellStyles>
  <dxfs count="2">
    <dxf>
      <font>
        <name val="Aptos"/>
        <b val="1"/>
        <color rgb="00FFFFFF"/>
        <sz val="10"/>
      </font>
      <fill>
        <patternFill patternType="solid">
          <fgColor rgb="00DC2626"/>
        </patternFill>
      </fill>
    </dxf>
    <dxf>
      <font>
        <name val="Aptos"/>
        <b val="1"/>
        <color rgb="00FFFFFF"/>
        <sz val="10"/>
      </font>
      <fill>
        <patternFill patternType="solid">
          <fgColor rgb="0016A34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Encaissements et décaissements réalisés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'Synthèse'!B8</f>
            </strRef>
          </tx>
          <spPr>
            <a:solidFill xmlns:a="http://schemas.openxmlformats.org/drawingml/2006/main">
              <a:srgbClr val="0E7490"/>
            </a:solidFill>
            <a:ln xmlns:a="http://schemas.openxmlformats.org/drawingml/2006/main">
              <a:prstDash val="solid"/>
            </a:ln>
          </spPr>
          <cat>
            <numRef>
              <f>'Synthèse'!$A$9:$A$20</f>
            </numRef>
          </cat>
          <val>
            <numRef>
              <f>'Synthèse'!$B$9:$B$20</f>
            </numRef>
          </val>
        </ser>
        <ser>
          <idx val="1"/>
          <order val="1"/>
          <tx>
            <strRef>
              <f>'Synthèse'!C8</f>
            </strRef>
          </tx>
          <spPr>
            <a:solidFill xmlns:a="http://schemas.openxmlformats.org/drawingml/2006/main">
              <a:srgbClr val="DC2626"/>
            </a:solidFill>
            <a:ln xmlns:a="http://schemas.openxmlformats.org/drawingml/2006/main">
              <a:prstDash val="solid"/>
            </a:ln>
          </spPr>
          <cat>
            <numRef>
              <f>'Synthèse'!$A$9:$A$20</f>
            </numRef>
          </cat>
          <val>
            <numRef>
              <f>'Synthèse'!$C$9:$C$20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Mois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Montant en euros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Évolution du solde cumulé</a:t>
            </a:r>
          </a:p>
        </rich>
      </tx>
    </title>
    <plotArea>
      <lineChart>
        <grouping val="standard"/>
        <ser>
          <idx val="0"/>
          <order val="0"/>
          <tx>
            <strRef>
              <f>'Synthèse'!E8</f>
            </strRef>
          </tx>
          <spPr>
            <a:ln xmlns:a="http://schemas.openxmlformats.org/drawingml/2006/main">
              <a:solidFill>
                <a:srgbClr val="16A34A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'Synthèse'!$A$9:$A$20</f>
            </numRef>
          </cat>
          <val>
            <numRef>
              <f>'Synthèse'!$E$9:$E$20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Mois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Montant en euros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Décaissements annuels par catégorie</a:t>
            </a:r>
          </a:p>
        </rich>
      </tx>
    </title>
    <plotArea>
      <pieChart>
        <varyColors val="1"/>
        <ser>
          <idx val="0"/>
          <order val="0"/>
          <tx>
            <strRef>
              <f>'Synthèse'!M8</f>
            </strRef>
          </tx>
          <spPr>
            <a:ln xmlns:a="http://schemas.openxmlformats.org/drawingml/2006/main">
              <a:prstDash val="solid"/>
            </a:ln>
          </spPr>
          <cat>
            <numRef>
              <f>'Synthèse'!$L$9:$L$15</f>
            </numRef>
          </cat>
          <val>
            <numRef>
              <f>'Synthèse'!$M$9:$M$15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0</col>
      <colOff>0</colOff>
      <row>22</row>
      <rowOff>0</rowOff>
    </from>
    <ext cx="540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9</col>
      <colOff>0</colOff>
      <row>22</row>
      <rowOff>0</rowOff>
    </from>
    <ext cx="540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11</col>
      <colOff>0</colOff>
      <row>16</row>
      <rowOff>0</rowOff>
    </from>
    <ext cx="432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6" customWidth="1" min="1" max="1"/>
    <col width="12" customWidth="1" min="2" max="2"/>
    <col width="15" customWidth="1" min="3" max="3"/>
    <col width="22" customWidth="1" min="4" max="4"/>
    <col width="34" customWidth="1" min="5" max="5"/>
    <col width="33" customWidth="1" min="6" max="6"/>
    <col width="25" customWidth="1" min="7" max="7"/>
    <col width="22" customWidth="1" min="8" max="8"/>
    <col width="15" customWidth="1" min="9" max="9"/>
    <col width="13" customWidth="1" min="10" max="10"/>
    <col width="15" customWidth="1" min="11" max="11"/>
    <col width="22" customWidth="1" min="12" max="12"/>
    <col width="13" customWidth="1" min="13" max="13"/>
    <col width="15" customWidth="1" min="14" max="14"/>
    <col width="15" customWidth="1" min="15" max="15"/>
    <col width="27" customWidth="1" min="16" max="16"/>
    <col width="32" customWidth="1" min="17" max="17"/>
    <col width="16" customWidth="1" min="18" max="18"/>
    <col hidden="1" width="16" customWidth="1" min="19" max="19"/>
    <col width="21" customWidth="1" min="20" max="20"/>
    <col width="18" customWidth="1" min="21" max="21"/>
  </cols>
  <sheetData>
    <row r="1" ht="28" customHeight="1">
      <c r="A1" s="1" t="inlineStr">
        <is>
          <t>Suivi de trésorerie — SCI Familiale Durand &amp; Associés</t>
        </is>
      </c>
    </row>
    <row r="2">
      <c r="A2" s="2" t="inlineStr">
        <is>
          <t>SIRET</t>
        </is>
      </c>
      <c r="B2" s="3" t="inlineStr">
        <is>
          <t>812 345 678 00019</t>
        </is>
      </c>
      <c r="D2" s="2" t="inlineStr">
        <is>
          <t>Période suivie</t>
        </is>
      </c>
      <c r="E2" s="3" t="inlineStr">
        <is>
          <t>Janvier à décembre 2026</t>
        </is>
      </c>
    </row>
    <row r="3">
      <c r="A3" s="4" t="inlineStr">
        <is>
          <t>ID mouvement</t>
        </is>
      </c>
      <c r="B3" s="4" t="inlineStr">
        <is>
          <t>Date</t>
        </is>
      </c>
      <c r="C3" s="4" t="inlineStr">
        <is>
          <t>Type</t>
        </is>
      </c>
      <c r="D3" s="4" t="inlineStr">
        <is>
          <t>Catégorie</t>
        </is>
      </c>
      <c r="E3" s="4" t="inlineStr">
        <is>
          <t>Libellé</t>
        </is>
      </c>
      <c r="F3" s="4" t="inlineStr">
        <is>
          <t>Immeuble</t>
        </is>
      </c>
      <c r="G3" s="4" t="inlineStr">
        <is>
          <t>Locataire / bénéficiaire</t>
        </is>
      </c>
      <c r="H3" s="4" t="inlineStr">
        <is>
          <t>Compte bancaire</t>
        </is>
      </c>
      <c r="I3" s="4" t="inlineStr">
        <is>
          <t>Montant HT</t>
        </is>
      </c>
      <c r="J3" s="4" t="inlineStr">
        <is>
          <t>TVA</t>
        </is>
      </c>
      <c r="K3" s="4" t="inlineStr">
        <is>
          <t>Montant TTC</t>
        </is>
      </c>
      <c r="L3" s="4" t="inlineStr">
        <is>
          <t>Associé concerné</t>
        </is>
      </c>
      <c r="M3" s="4" t="inlineStr">
        <is>
          <t>Récurrent ?</t>
        </is>
      </c>
      <c r="N3" s="4" t="inlineStr">
        <is>
          <t>Statut</t>
        </is>
      </c>
      <c r="O3" s="4" t="inlineStr">
        <is>
          <t>Date d’échéance</t>
        </is>
      </c>
      <c r="P3" s="4" t="inlineStr">
        <is>
          <t>Justificatif</t>
        </is>
      </c>
      <c r="Q3" s="4" t="inlineStr">
        <is>
          <t>Observations</t>
        </is>
      </c>
      <c r="R3" s="4" t="inlineStr">
        <is>
          <t>Contrôle type</t>
        </is>
      </c>
      <c r="S3" s="4" t="inlineStr">
        <is>
          <t>Montant signé</t>
        </is>
      </c>
      <c r="T3" s="4" t="inlineStr">
        <is>
          <t>Contrôle justificatif</t>
        </is>
      </c>
      <c r="U3" s="4" t="inlineStr">
        <is>
          <t>Type de bien</t>
        </is>
      </c>
    </row>
    <row r="4" ht="32" customHeight="1">
      <c r="A4" s="5" t="inlineStr">
        <is>
          <t>MVT-2026-001</t>
        </is>
      </c>
      <c r="B4" s="6" t="n">
        <v>46027</v>
      </c>
      <c r="C4" s="5" t="inlineStr">
        <is>
          <t>Encaissement</t>
        </is>
      </c>
      <c r="D4" s="7" t="inlineStr">
        <is>
          <t>Loyers</t>
        </is>
      </c>
      <c r="E4" s="7" t="inlineStr">
        <is>
          <t>Loyer janvier 2026 — T3 Bordeaux</t>
        </is>
      </c>
      <c r="F4" s="7" t="inlineStr">
        <is>
          <t>24 cours Gambetta, 33000 Bordeaux</t>
        </is>
      </c>
      <c r="G4" s="7" t="inlineStr">
        <is>
          <t>Camille Durand</t>
        </is>
      </c>
      <c r="H4" s="7" t="inlineStr">
        <is>
          <t>Compte courant SCI</t>
        </is>
      </c>
      <c r="I4" s="8" t="n">
        <v>1200</v>
      </c>
      <c r="J4" s="8" t="n">
        <v>0</v>
      </c>
      <c r="K4" s="9">
        <f>IF($A4="","",IF($I4="","",$I4+IF($J4="",0,$J4)))</f>
        <v/>
      </c>
      <c r="L4" s="7" t="inlineStr"/>
      <c r="M4" s="5" t="inlineStr">
        <is>
          <t>Oui</t>
        </is>
      </c>
      <c r="N4" s="5" t="inlineStr">
        <is>
          <t>Réalisé</t>
        </is>
      </c>
      <c r="O4" s="6" t="n">
        <v>46027</v>
      </c>
      <c r="P4" s="7" t="inlineStr">
        <is>
          <t>Quittance 01-2026.pdf</t>
        </is>
      </c>
      <c r="Q4" s="7" t="inlineStr">
        <is>
          <t>Loyer encaissé par virement.</t>
        </is>
      </c>
      <c r="R4" s="10">
        <f>IF($A4="","",IF(OR($C4="Encaissement",$C4="Décaissement"),"OK","À vérifier"))</f>
        <v/>
      </c>
      <c r="S4" s="9">
        <f>IF(OR($A4="",$K4=""),"",IF($C4="Encaissement",$K4,IF($C4="Décaissement",-$K4,0)))</f>
        <v/>
      </c>
      <c r="T4" s="10">
        <f>IF($A4="","",IF($P4="","Manquant","Présent"))</f>
        <v/>
      </c>
      <c r="U4" s="10">
        <f>IF($A4="","",IFERROR(VLOOKUP($F4,'Paramètres et consignes'!$A$12:$B$13,2,0),""))</f>
        <v/>
      </c>
    </row>
    <row r="5" ht="32" customHeight="1">
      <c r="A5" s="5" t="inlineStr">
        <is>
          <t>MVT-2026-002</t>
        </is>
      </c>
      <c r="B5" s="6" t="n">
        <v>46030</v>
      </c>
      <c r="C5" s="5" t="inlineStr">
        <is>
          <t>Décaissement</t>
        </is>
      </c>
      <c r="D5" s="7" t="inlineStr">
        <is>
          <t>Emprunt</t>
        </is>
      </c>
      <c r="E5" s="7" t="inlineStr">
        <is>
          <t>Mensualité emprunt immobilier — janvier</t>
        </is>
      </c>
      <c r="F5" s="7" t="inlineStr">
        <is>
          <t>12 rue de la République, 69002 Lyon</t>
        </is>
      </c>
      <c r="G5" s="7" t="inlineStr">
        <is>
          <t>Banque prêteuse</t>
        </is>
      </c>
      <c r="H5" s="7" t="inlineStr">
        <is>
          <t>Compte courant SCI</t>
        </is>
      </c>
      <c r="I5" s="8" t="n">
        <v>950</v>
      </c>
      <c r="J5" s="8" t="n">
        <v>0</v>
      </c>
      <c r="K5" s="11">
        <f>IF($A5="","",IF($I5="","",$I5+IF($J5="",0,$J5)))</f>
        <v/>
      </c>
      <c r="L5" s="7" t="inlineStr"/>
      <c r="M5" s="5" t="inlineStr">
        <is>
          <t>Oui</t>
        </is>
      </c>
      <c r="N5" s="5" t="inlineStr">
        <is>
          <t>Réalisé</t>
        </is>
      </c>
      <c r="O5" s="6" t="n">
        <v>46030</v>
      </c>
      <c r="P5" s="7" t="inlineStr">
        <is>
          <t>Échéancier prêt 2026.pdf</t>
        </is>
      </c>
      <c r="Q5" s="7" t="inlineStr">
        <is>
          <t>Prélèvement mensuel.</t>
        </is>
      </c>
      <c r="R5" s="12">
        <f>IF($A5="","",IF(OR($C5="Encaissement",$C5="Décaissement"),"OK","À vérifier"))</f>
        <v/>
      </c>
      <c r="S5" s="11">
        <f>IF(OR($A5="",$K5=""),"",IF($C5="Encaissement",$K5,IF($C5="Décaissement",-$K5,0)))</f>
        <v/>
      </c>
      <c r="T5" s="12">
        <f>IF($A5="","",IF($P5="","Manquant","Présent"))</f>
        <v/>
      </c>
      <c r="U5" s="12">
        <f>IF($A5="","",IFERROR(VLOOKUP($F5,'Paramètres et consignes'!$A$12:$B$13,2,0),""))</f>
        <v/>
      </c>
    </row>
    <row r="6" ht="32" customHeight="1">
      <c r="A6" s="5" t="inlineStr">
        <is>
          <t>MVT-2026-003</t>
        </is>
      </c>
      <c r="B6" s="6" t="n">
        <v>46068</v>
      </c>
      <c r="C6" s="5" t="inlineStr">
        <is>
          <t>Encaissement</t>
        </is>
      </c>
      <c r="D6" s="7" t="inlineStr">
        <is>
          <t>Charges récupérables</t>
        </is>
      </c>
      <c r="E6" s="7" t="inlineStr">
        <is>
          <t>Provision sur charges — février</t>
        </is>
      </c>
      <c r="F6" s="7" t="inlineStr">
        <is>
          <t>24 cours Gambetta, 33000 Bordeaux</t>
        </is>
      </c>
      <c r="G6" s="7" t="inlineStr">
        <is>
          <t>Camille Durand</t>
        </is>
      </c>
      <c r="H6" s="7" t="inlineStr">
        <is>
          <t>Compte courant SCI</t>
        </is>
      </c>
      <c r="I6" s="8" t="n">
        <v>150</v>
      </c>
      <c r="J6" s="8" t="n">
        <v>0</v>
      </c>
      <c r="K6" s="9">
        <f>IF($A6="","",IF($I6="","",$I6+IF($J6="",0,$J6)))</f>
        <v/>
      </c>
      <c r="L6" s="7" t="inlineStr"/>
      <c r="M6" s="5" t="inlineStr">
        <is>
          <t>Oui</t>
        </is>
      </c>
      <c r="N6" s="5" t="inlineStr">
        <is>
          <t>Réalisé</t>
        </is>
      </c>
      <c r="O6" s="6" t="n">
        <v>46068</v>
      </c>
      <c r="P6" s="7" t="inlineStr">
        <is>
          <t>Avis échéance 02-2026.pdf</t>
        </is>
      </c>
      <c r="Q6" s="7" t="inlineStr">
        <is>
          <t>Charges récupérables encaissées.</t>
        </is>
      </c>
      <c r="R6" s="10">
        <f>IF($A6="","",IF(OR($C6="Encaissement",$C6="Décaissement"),"OK","À vérifier"))</f>
        <v/>
      </c>
      <c r="S6" s="9">
        <f>IF(OR($A6="",$K6=""),"",IF($C6="Encaissement",$K6,IF($C6="Décaissement",-$K6,0)))</f>
        <v/>
      </c>
      <c r="T6" s="10">
        <f>IF($A6="","",IF($P6="","Manquant","Présent"))</f>
        <v/>
      </c>
      <c r="U6" s="10">
        <f>IF($A6="","",IFERROR(VLOOKUP($F6,'Paramètres et consignes'!$A$12:$B$13,2,0),""))</f>
        <v/>
      </c>
    </row>
    <row r="7" ht="32" customHeight="1">
      <c r="A7" s="5" t="inlineStr">
        <is>
          <t>MVT-2026-004</t>
        </is>
      </c>
      <c r="B7" s="6" t="n">
        <v>46073</v>
      </c>
      <c r="C7" s="5" t="inlineStr">
        <is>
          <t>Décaissement</t>
        </is>
      </c>
      <c r="D7" s="7" t="inlineStr">
        <is>
          <t>Assurance</t>
        </is>
      </c>
      <c r="E7" s="7" t="inlineStr">
        <is>
          <t>Assurance immeuble annuelle</t>
        </is>
      </c>
      <c r="F7" s="7" t="inlineStr">
        <is>
          <t>24 cours Gambetta, 33000 Bordeaux</t>
        </is>
      </c>
      <c r="G7" s="7" t="inlineStr">
        <is>
          <t>Assureur immeuble</t>
        </is>
      </c>
      <c r="H7" s="7" t="inlineStr">
        <is>
          <t>Compte courant SCI</t>
        </is>
      </c>
      <c r="I7" s="8" t="n">
        <v>420</v>
      </c>
      <c r="J7" s="8" t="n">
        <v>0</v>
      </c>
      <c r="K7" s="11">
        <f>IF($A7="","",IF($I7="","",$I7+IF($J7="",0,$J7)))</f>
        <v/>
      </c>
      <c r="L7" s="7" t="inlineStr"/>
      <c r="M7" s="5" t="inlineStr">
        <is>
          <t>Oui</t>
        </is>
      </c>
      <c r="N7" s="5" t="inlineStr">
        <is>
          <t>Réalisé</t>
        </is>
      </c>
      <c r="O7" s="6" t="n">
        <v>46073</v>
      </c>
      <c r="P7" s="7" t="inlineStr">
        <is>
          <t>Facture assurance 2026.pdf</t>
        </is>
      </c>
      <c r="Q7" s="7" t="inlineStr">
        <is>
          <t>Cotisation annuelle.</t>
        </is>
      </c>
      <c r="R7" s="12">
        <f>IF($A7="","",IF(OR($C7="Encaissement",$C7="Décaissement"),"OK","À vérifier"))</f>
        <v/>
      </c>
      <c r="S7" s="11">
        <f>IF(OR($A7="",$K7=""),"",IF($C7="Encaissement",$K7,IF($C7="Décaissement",-$K7,0)))</f>
        <v/>
      </c>
      <c r="T7" s="12">
        <f>IF($A7="","",IF($P7="","Manquant","Présent"))</f>
        <v/>
      </c>
      <c r="U7" s="12">
        <f>IF($A7="","",IFERROR(VLOOKUP($F7,'Paramètres et consignes'!$A$12:$B$13,2,0),""))</f>
        <v/>
      </c>
    </row>
    <row r="8" ht="32" customHeight="1">
      <c r="A8" s="5" t="inlineStr">
        <is>
          <t>MVT-2026-005</t>
        </is>
      </c>
      <c r="B8" s="6" t="n">
        <v>46086</v>
      </c>
      <c r="C8" s="5" t="inlineStr">
        <is>
          <t>Encaissement</t>
        </is>
      </c>
      <c r="D8" s="7" t="inlineStr">
        <is>
          <t>Loyers</t>
        </is>
      </c>
      <c r="E8" s="7" t="inlineStr">
        <is>
          <t>Loyer mars 2026 — T2 Lyon</t>
        </is>
      </c>
      <c r="F8" s="7" t="inlineStr">
        <is>
          <t>12 rue de la République, 69002 Lyon</t>
        </is>
      </c>
      <c r="G8" s="7" t="inlineStr">
        <is>
          <t>Julien Moreau</t>
        </is>
      </c>
      <c r="H8" s="7" t="inlineStr">
        <is>
          <t>Compte courant SCI</t>
        </is>
      </c>
      <c r="I8" s="8" t="n">
        <v>950</v>
      </c>
      <c r="J8" s="8" t="n">
        <v>0</v>
      </c>
      <c r="K8" s="9">
        <f>IF($A8="","",IF($I8="","",$I8+IF($J8="",0,$J8)))</f>
        <v/>
      </c>
      <c r="L8" s="7" t="inlineStr"/>
      <c r="M8" s="5" t="inlineStr">
        <is>
          <t>Oui</t>
        </is>
      </c>
      <c r="N8" s="5" t="inlineStr">
        <is>
          <t>Réalisé</t>
        </is>
      </c>
      <c r="O8" s="6" t="n">
        <v>46086</v>
      </c>
      <c r="P8" s="7" t="inlineStr">
        <is>
          <t>Quittance 03-2026.pdf</t>
        </is>
      </c>
      <c r="Q8" s="7" t="inlineStr">
        <is>
          <t>Loyer encaissé par virement.</t>
        </is>
      </c>
      <c r="R8" s="10">
        <f>IF($A8="","",IF(OR($C8="Encaissement",$C8="Décaissement"),"OK","À vérifier"))</f>
        <v/>
      </c>
      <c r="S8" s="9">
        <f>IF(OR($A8="",$K8=""),"",IF($C8="Encaissement",$K8,IF($C8="Décaissement",-$K8,0)))</f>
        <v/>
      </c>
      <c r="T8" s="10">
        <f>IF($A8="","",IF($P8="","Manquant","Présent"))</f>
        <v/>
      </c>
      <c r="U8" s="10">
        <f>IF($A8="","",IFERROR(VLOOKUP($F8,'Paramètres et consignes'!$A$12:$B$13,2,0),""))</f>
        <v/>
      </c>
    </row>
    <row r="9" ht="32" customHeight="1">
      <c r="A9" s="5" t="inlineStr">
        <is>
          <t>MVT-2026-006</t>
        </is>
      </c>
      <c r="B9" s="6" t="n">
        <v>46130</v>
      </c>
      <c r="C9" s="5" t="inlineStr">
        <is>
          <t>Décaissement</t>
        </is>
      </c>
      <c r="D9" s="7" t="inlineStr">
        <is>
          <t>Travaux</t>
        </is>
      </c>
      <c r="E9" s="7" t="inlineStr">
        <is>
          <t>Travaux de plomberie</t>
        </is>
      </c>
      <c r="F9" s="7" t="inlineStr">
        <is>
          <t>24 cours Gambetta, 33000 Bordeaux</t>
        </is>
      </c>
      <c r="G9" s="7" t="inlineStr">
        <is>
          <t>Plombier Martin</t>
        </is>
      </c>
      <c r="H9" s="7" t="inlineStr">
        <is>
          <t>Compte courant SCI</t>
        </is>
      </c>
      <c r="I9" s="8" t="n">
        <v>1850</v>
      </c>
      <c r="J9" s="8" t="n">
        <v>0</v>
      </c>
      <c r="K9" s="11">
        <f>IF($A9="","",IF($I9="","",$I9+IF($J9="",0,$J9)))</f>
        <v/>
      </c>
      <c r="L9" s="7" t="inlineStr"/>
      <c r="M9" s="5" t="inlineStr">
        <is>
          <t>Non</t>
        </is>
      </c>
      <c r="N9" s="5" t="inlineStr">
        <is>
          <t>En attente</t>
        </is>
      </c>
      <c r="O9" s="6" t="n">
        <v>46142</v>
      </c>
      <c r="P9" s="7" t="inlineStr"/>
      <c r="Q9" s="7" t="inlineStr">
        <is>
          <t>Devis accepté, facture attendue.</t>
        </is>
      </c>
      <c r="R9" s="12">
        <f>IF($A9="","",IF(OR($C9="Encaissement",$C9="Décaissement"),"OK","À vérifier"))</f>
        <v/>
      </c>
      <c r="S9" s="11">
        <f>IF(OR($A9="",$K9=""),"",IF($C9="Encaissement",$K9,IF($C9="Décaissement",-$K9,0)))</f>
        <v/>
      </c>
      <c r="T9" s="12">
        <f>IF($A9="","",IF($P9="","Manquant","Présent"))</f>
        <v/>
      </c>
      <c r="U9" s="12">
        <f>IF($A9="","",IFERROR(VLOOKUP($F9,'Paramètres et consignes'!$A$12:$B$13,2,0),""))</f>
        <v/>
      </c>
    </row>
    <row r="10" ht="32" customHeight="1">
      <c r="A10" s="5" t="inlineStr">
        <is>
          <t>MVT-2026-007</t>
        </is>
      </c>
      <c r="B10" s="6" t="n">
        <v>46157</v>
      </c>
      <c r="C10" s="5" t="inlineStr">
        <is>
          <t>Encaissement</t>
        </is>
      </c>
      <c r="D10" s="7" t="inlineStr">
        <is>
          <t>Apport associé</t>
        </is>
      </c>
      <c r="E10" s="7" t="inlineStr">
        <is>
          <t>Apport en compte courant d’associé</t>
        </is>
      </c>
      <c r="F10" s="7" t="inlineStr">
        <is>
          <t>24 cours Gambetta, 33000 Bordeaux</t>
        </is>
      </c>
      <c r="G10" s="7" t="inlineStr">
        <is>
          <t>Sophie Lefèvre</t>
        </is>
      </c>
      <c r="H10" s="7" t="inlineStr">
        <is>
          <t>Compte courant SCI</t>
        </is>
      </c>
      <c r="I10" s="8" t="n">
        <v>3000</v>
      </c>
      <c r="J10" s="8" t="n">
        <v>0</v>
      </c>
      <c r="K10" s="9">
        <f>IF($A10="","",IF($I10="","",$I10+IF($J10="",0,$J10)))</f>
        <v/>
      </c>
      <c r="L10" s="7" t="inlineStr">
        <is>
          <t>Sophie Lefèvre</t>
        </is>
      </c>
      <c r="M10" s="5" t="inlineStr">
        <is>
          <t>Non</t>
        </is>
      </c>
      <c r="N10" s="5" t="inlineStr">
        <is>
          <t>Réalisé</t>
        </is>
      </c>
      <c r="O10" s="6" t="n">
        <v>46157</v>
      </c>
      <c r="P10" s="7" t="inlineStr">
        <is>
          <t>Convention compte courant.pdf</t>
        </is>
      </c>
      <c r="Q10" s="7" t="inlineStr">
        <is>
          <t>Apport destiné aux travaux.</t>
        </is>
      </c>
      <c r="R10" s="10">
        <f>IF($A10="","",IF(OR($C10="Encaissement",$C10="Décaissement"),"OK","À vérifier"))</f>
        <v/>
      </c>
      <c r="S10" s="9">
        <f>IF(OR($A10="",$K10=""),"",IF($C10="Encaissement",$K10,IF($C10="Décaissement",-$K10,0)))</f>
        <v/>
      </c>
      <c r="T10" s="10">
        <f>IF($A10="","",IF($P10="","Manquant","Présent"))</f>
        <v/>
      </c>
      <c r="U10" s="10">
        <f>IF($A10="","",IFERROR(VLOOKUP($F10,'Paramètres et consignes'!$A$12:$B$13,2,0),""))</f>
        <v/>
      </c>
    </row>
    <row r="11" ht="32" customHeight="1">
      <c r="A11" s="5" t="inlineStr">
        <is>
          <t>MVT-2026-008</t>
        </is>
      </c>
      <c r="B11" s="6" t="n">
        <v>46203</v>
      </c>
      <c r="C11" s="5" t="inlineStr">
        <is>
          <t>Décaissement</t>
        </is>
      </c>
      <c r="D11" s="7" t="inlineStr">
        <is>
          <t>Taxe foncière</t>
        </is>
      </c>
      <c r="E11" s="7" t="inlineStr">
        <is>
          <t>Acompte de taxe foncière</t>
        </is>
      </c>
      <c r="F11" s="7" t="inlineStr">
        <is>
          <t>24 cours Gambetta, 33000 Bordeaux</t>
        </is>
      </c>
      <c r="G11" s="7" t="inlineStr">
        <is>
          <t>Trésor public</t>
        </is>
      </c>
      <c r="H11" s="7" t="inlineStr">
        <is>
          <t>Compte courant SCI</t>
        </is>
      </c>
      <c r="I11" s="8" t="n">
        <v>1200</v>
      </c>
      <c r="J11" s="8" t="n">
        <v>0</v>
      </c>
      <c r="K11" s="11">
        <f>IF($A11="","",IF($I11="","",$I11+IF($J11="",0,$J11)))</f>
        <v/>
      </c>
      <c r="L11" s="7" t="inlineStr"/>
      <c r="M11" s="5" t="inlineStr">
        <is>
          <t>Non</t>
        </is>
      </c>
      <c r="N11" s="5" t="inlineStr">
        <is>
          <t>Prévu</t>
        </is>
      </c>
      <c r="O11" s="6" t="n">
        <v>46203</v>
      </c>
      <c r="P11" s="7" t="inlineStr"/>
      <c r="Q11" s="7" t="inlineStr">
        <is>
          <t>Montant à rapprocher de l’avis d’imposition.</t>
        </is>
      </c>
      <c r="R11" s="12">
        <f>IF($A11="","",IF(OR($C11="Encaissement",$C11="Décaissement"),"OK","À vérifier"))</f>
        <v/>
      </c>
      <c r="S11" s="11">
        <f>IF(OR($A11="",$K11=""),"",IF($C11="Encaissement",$K11,IF($C11="Décaissement",-$K11,0)))</f>
        <v/>
      </c>
      <c r="T11" s="12">
        <f>IF($A11="","",IF($P11="","Manquant","Présent"))</f>
        <v/>
      </c>
      <c r="U11" s="12">
        <f>IF($A11="","",IFERROR(VLOOKUP($F11,'Paramètres et consignes'!$A$12:$B$13,2,0),""))</f>
        <v/>
      </c>
    </row>
    <row r="12" ht="32" customHeight="1">
      <c r="A12" s="5" t="inlineStr">
        <is>
          <t>MVT-2026-009</t>
        </is>
      </c>
      <c r="B12" s="6" t="n">
        <v>46270</v>
      </c>
      <c r="C12" s="5" t="inlineStr">
        <is>
          <t>Encaissement</t>
        </is>
      </c>
      <c r="D12" s="7" t="inlineStr">
        <is>
          <t>Loyers</t>
        </is>
      </c>
      <c r="E12" s="7" t="inlineStr">
        <is>
          <t>Loyer septembre 2026 — T3 Bordeaux</t>
        </is>
      </c>
      <c r="F12" s="7" t="inlineStr">
        <is>
          <t>24 cours Gambetta, 33000 Bordeaux</t>
        </is>
      </c>
      <c r="G12" s="7" t="inlineStr">
        <is>
          <t>Thomas Bernard</t>
        </is>
      </c>
      <c r="H12" s="7" t="inlineStr">
        <is>
          <t>Compte courant SCI</t>
        </is>
      </c>
      <c r="I12" s="8" t="n">
        <v>1200</v>
      </c>
      <c r="J12" s="8" t="n">
        <v>0</v>
      </c>
      <c r="K12" s="9">
        <f>IF($A12="","",IF($I12="","",$I12+IF($J12="",0,$J12)))</f>
        <v/>
      </c>
      <c r="L12" s="7" t="inlineStr"/>
      <c r="M12" s="5" t="inlineStr">
        <is>
          <t>Oui</t>
        </is>
      </c>
      <c r="N12" s="5" t="inlineStr">
        <is>
          <t>Prévu</t>
        </is>
      </c>
      <c r="O12" s="6" t="n">
        <v>46270</v>
      </c>
      <c r="P12" s="7" t="inlineStr"/>
      <c r="Q12" s="7" t="inlineStr">
        <is>
          <t>Quittance à établir après encaissement.</t>
        </is>
      </c>
      <c r="R12" s="10">
        <f>IF($A12="","",IF(OR($C12="Encaissement",$C12="Décaissement"),"OK","À vérifier"))</f>
        <v/>
      </c>
      <c r="S12" s="9">
        <f>IF(OR($A12="",$K12=""),"",IF($C12="Encaissement",$K12,IF($C12="Décaissement",-$K12,0)))</f>
        <v/>
      </c>
      <c r="T12" s="10">
        <f>IF($A12="","",IF($P12="","Manquant","Présent"))</f>
        <v/>
      </c>
      <c r="U12" s="10">
        <f>IF($A12="","",IFERROR(VLOOKUP($F12,'Paramètres et consignes'!$A$12:$B$13,2,0),""))</f>
        <v/>
      </c>
    </row>
    <row r="13" ht="32" customHeight="1">
      <c r="A13" s="5" t="inlineStr">
        <is>
          <t>MVT-2026-010</t>
        </is>
      </c>
      <c r="B13" s="6" t="n">
        <v>46305</v>
      </c>
      <c r="C13" s="5" t="inlineStr">
        <is>
          <t>Décaissement</t>
        </is>
      </c>
      <c r="D13" s="7" t="inlineStr">
        <is>
          <t>Frais bancaires</t>
        </is>
      </c>
      <c r="E13" s="7" t="inlineStr">
        <is>
          <t>Frais de tenue de compte</t>
        </is>
      </c>
      <c r="F13" s="7" t="inlineStr">
        <is>
          <t>12 rue de la République, 69002 Lyon</t>
        </is>
      </c>
      <c r="G13" s="7" t="inlineStr">
        <is>
          <t>Établissement bancaire</t>
        </is>
      </c>
      <c r="H13" s="7" t="inlineStr">
        <is>
          <t>Compte courant SCI</t>
        </is>
      </c>
      <c r="I13" s="8" t="n">
        <v>18</v>
      </c>
      <c r="J13" s="8" t="n">
        <v>0</v>
      </c>
      <c r="K13" s="11">
        <f>IF($A13="","",IF($I13="","",$I13+IF($J13="",0,$J13)))</f>
        <v/>
      </c>
      <c r="L13" s="7" t="inlineStr"/>
      <c r="M13" s="5" t="inlineStr">
        <is>
          <t>Oui</t>
        </is>
      </c>
      <c r="N13" s="5" t="inlineStr">
        <is>
          <t>Réalisé</t>
        </is>
      </c>
      <c r="O13" s="6" t="n">
        <v>46305</v>
      </c>
      <c r="P13" s="7" t="inlineStr">
        <is>
          <t>Relevé bancaire octobre 2026.pdf</t>
        </is>
      </c>
      <c r="Q13" s="7" t="inlineStr">
        <is>
          <t>Frais bancaires mensuels.</t>
        </is>
      </c>
      <c r="R13" s="12">
        <f>IF($A13="","",IF(OR($C13="Encaissement",$C13="Décaissement"),"OK","À vérifier"))</f>
        <v/>
      </c>
      <c r="S13" s="11">
        <f>IF(OR($A13="",$K13=""),"",IF($C13="Encaissement",$K13,IF($C13="Décaissement",-$K13,0)))</f>
        <v/>
      </c>
      <c r="T13" s="12">
        <f>IF($A13="","",IF($P13="","Manquant","Présent"))</f>
        <v/>
      </c>
      <c r="U13" s="12">
        <f>IF($A13="","",IFERROR(VLOOKUP($F13,'Paramètres et consignes'!$A$12:$B$13,2,0),""))</f>
        <v/>
      </c>
    </row>
    <row r="14" ht="32" customHeight="1">
      <c r="A14" s="5" t="n"/>
      <c r="B14" s="6" t="n"/>
      <c r="C14" s="5" t="n"/>
      <c r="D14" s="7" t="n"/>
      <c r="E14" s="7" t="n"/>
      <c r="F14" s="7" t="n"/>
      <c r="G14" s="7" t="n"/>
      <c r="H14" s="7" t="n"/>
      <c r="I14" s="8" t="n"/>
      <c r="J14" s="8" t="n"/>
      <c r="K14" s="9">
        <f>IF($A14="","",IF($I14="","",$I14+IF($J14="",0,$J14)))</f>
        <v/>
      </c>
      <c r="L14" s="7" t="n"/>
      <c r="M14" s="5" t="n"/>
      <c r="N14" s="5" t="n"/>
      <c r="O14" s="6" t="n"/>
      <c r="P14" s="7" t="n"/>
      <c r="Q14" s="7" t="n"/>
      <c r="R14" s="10">
        <f>IF($A14="","",IF(OR($C14="Encaissement",$C14="Décaissement"),"OK","À vérifier"))</f>
        <v/>
      </c>
      <c r="S14" s="9">
        <f>IF(OR($A14="",$K14=""),"",IF($C14="Encaissement",$K14,IF($C14="Décaissement",-$K14,0)))</f>
        <v/>
      </c>
      <c r="T14" s="10">
        <f>IF($A14="","",IF($P14="","Manquant","Présent"))</f>
        <v/>
      </c>
      <c r="U14" s="10">
        <f>IF($A14="","",IFERROR(VLOOKUP($F14,'Paramètres et consignes'!$A$12:$B$13,2,0),""))</f>
        <v/>
      </c>
    </row>
    <row r="15" ht="32" customHeight="1">
      <c r="A15" s="5" t="n"/>
      <c r="B15" s="6" t="n"/>
      <c r="C15" s="5" t="n"/>
      <c r="D15" s="7" t="n"/>
      <c r="E15" s="7" t="n"/>
      <c r="F15" s="7" t="n"/>
      <c r="G15" s="7" t="n"/>
      <c r="H15" s="7" t="n"/>
      <c r="I15" s="8" t="n"/>
      <c r="J15" s="8" t="n"/>
      <c r="K15" s="11">
        <f>IF($A15="","",IF($I15="","",$I15+IF($J15="",0,$J15)))</f>
        <v/>
      </c>
      <c r="L15" s="7" t="n"/>
      <c r="M15" s="5" t="n"/>
      <c r="N15" s="5" t="n"/>
      <c r="O15" s="6" t="n"/>
      <c r="P15" s="7" t="n"/>
      <c r="Q15" s="7" t="n"/>
      <c r="R15" s="12">
        <f>IF($A15="","",IF(OR($C15="Encaissement",$C15="Décaissement"),"OK","À vérifier"))</f>
        <v/>
      </c>
      <c r="S15" s="11">
        <f>IF(OR($A15="",$K15=""),"",IF($C15="Encaissement",$K15,IF($C15="Décaissement",-$K15,0)))</f>
        <v/>
      </c>
      <c r="T15" s="12">
        <f>IF($A15="","",IF($P15="","Manquant","Présent"))</f>
        <v/>
      </c>
      <c r="U15" s="12">
        <f>IF($A15="","",IFERROR(VLOOKUP($F15,'Paramètres et consignes'!$A$12:$B$13,2,0),""))</f>
        <v/>
      </c>
    </row>
    <row r="16" ht="32" customHeight="1">
      <c r="A16" s="5" t="n"/>
      <c r="B16" s="6" t="n"/>
      <c r="C16" s="5" t="n"/>
      <c r="D16" s="7" t="n"/>
      <c r="E16" s="7" t="n"/>
      <c r="F16" s="7" t="n"/>
      <c r="G16" s="7" t="n"/>
      <c r="H16" s="7" t="n"/>
      <c r="I16" s="8" t="n"/>
      <c r="J16" s="8" t="n"/>
      <c r="K16" s="9">
        <f>IF($A16="","",IF($I16="","",$I16+IF($J16="",0,$J16)))</f>
        <v/>
      </c>
      <c r="L16" s="7" t="n"/>
      <c r="M16" s="5" t="n"/>
      <c r="N16" s="5" t="n"/>
      <c r="O16" s="6" t="n"/>
      <c r="P16" s="7" t="n"/>
      <c r="Q16" s="7" t="n"/>
      <c r="R16" s="10">
        <f>IF($A16="","",IF(OR($C16="Encaissement",$C16="Décaissement"),"OK","À vérifier"))</f>
        <v/>
      </c>
      <c r="S16" s="9">
        <f>IF(OR($A16="",$K16=""),"",IF($C16="Encaissement",$K16,IF($C16="Décaissement",-$K16,0)))</f>
        <v/>
      </c>
      <c r="T16" s="10">
        <f>IF($A16="","",IF($P16="","Manquant","Présent"))</f>
        <v/>
      </c>
      <c r="U16" s="10">
        <f>IF($A16="","",IFERROR(VLOOKUP($F16,'Paramètres et consignes'!$A$12:$B$13,2,0),""))</f>
        <v/>
      </c>
    </row>
    <row r="17" ht="32" customHeight="1">
      <c r="A17" s="5" t="n"/>
      <c r="B17" s="6" t="n"/>
      <c r="C17" s="5" t="n"/>
      <c r="D17" s="7" t="n"/>
      <c r="E17" s="7" t="n"/>
      <c r="F17" s="7" t="n"/>
      <c r="G17" s="7" t="n"/>
      <c r="H17" s="7" t="n"/>
      <c r="I17" s="8" t="n"/>
      <c r="J17" s="8" t="n"/>
      <c r="K17" s="11">
        <f>IF($A17="","",IF($I17="","",$I17+IF($J17="",0,$J17)))</f>
        <v/>
      </c>
      <c r="L17" s="7" t="n"/>
      <c r="M17" s="5" t="n"/>
      <c r="N17" s="5" t="n"/>
      <c r="O17" s="6" t="n"/>
      <c r="P17" s="7" t="n"/>
      <c r="Q17" s="7" t="n"/>
      <c r="R17" s="12">
        <f>IF($A17="","",IF(OR($C17="Encaissement",$C17="Décaissement"),"OK","À vérifier"))</f>
        <v/>
      </c>
      <c r="S17" s="11">
        <f>IF(OR($A17="",$K17=""),"",IF($C17="Encaissement",$K17,IF($C17="Décaissement",-$K17,0)))</f>
        <v/>
      </c>
      <c r="T17" s="12">
        <f>IF($A17="","",IF($P17="","Manquant","Présent"))</f>
        <v/>
      </c>
      <c r="U17" s="12">
        <f>IF($A17="","",IFERROR(VLOOKUP($F17,'Paramètres et consignes'!$A$12:$B$13,2,0),""))</f>
        <v/>
      </c>
    </row>
    <row r="18" ht="32" customHeight="1">
      <c r="A18" s="5" t="n"/>
      <c r="B18" s="6" t="n"/>
      <c r="C18" s="5" t="n"/>
      <c r="D18" s="7" t="n"/>
      <c r="E18" s="7" t="n"/>
      <c r="F18" s="7" t="n"/>
      <c r="G18" s="7" t="n"/>
      <c r="H18" s="7" t="n"/>
      <c r="I18" s="8" t="n"/>
      <c r="J18" s="8" t="n"/>
      <c r="K18" s="9">
        <f>IF($A18="","",IF($I18="","",$I18+IF($J18="",0,$J18)))</f>
        <v/>
      </c>
      <c r="L18" s="7" t="n"/>
      <c r="M18" s="5" t="n"/>
      <c r="N18" s="5" t="n"/>
      <c r="O18" s="6" t="n"/>
      <c r="P18" s="7" t="n"/>
      <c r="Q18" s="7" t="n"/>
      <c r="R18" s="10">
        <f>IF($A18="","",IF(OR($C18="Encaissement",$C18="Décaissement"),"OK","À vérifier"))</f>
        <v/>
      </c>
      <c r="S18" s="9">
        <f>IF(OR($A18="",$K18=""),"",IF($C18="Encaissement",$K18,IF($C18="Décaissement",-$K18,0)))</f>
        <v/>
      </c>
      <c r="T18" s="10">
        <f>IF($A18="","",IF($P18="","Manquant","Présent"))</f>
        <v/>
      </c>
      <c r="U18" s="10">
        <f>IF($A18="","",IFERROR(VLOOKUP($F18,'Paramètres et consignes'!$A$12:$B$13,2,0),""))</f>
        <v/>
      </c>
    </row>
    <row r="19" ht="32" customHeight="1">
      <c r="A19" s="5" t="n"/>
      <c r="B19" s="6" t="n"/>
      <c r="C19" s="5" t="n"/>
      <c r="D19" s="7" t="n"/>
      <c r="E19" s="7" t="n"/>
      <c r="F19" s="7" t="n"/>
      <c r="G19" s="7" t="n"/>
      <c r="H19" s="7" t="n"/>
      <c r="I19" s="8" t="n"/>
      <c r="J19" s="8" t="n"/>
      <c r="K19" s="11">
        <f>IF($A19="","",IF($I19="","",$I19+IF($J19="",0,$J19)))</f>
        <v/>
      </c>
      <c r="L19" s="7" t="n"/>
      <c r="M19" s="5" t="n"/>
      <c r="N19" s="5" t="n"/>
      <c r="O19" s="6" t="n"/>
      <c r="P19" s="7" t="n"/>
      <c r="Q19" s="7" t="n"/>
      <c r="R19" s="12">
        <f>IF($A19="","",IF(OR($C19="Encaissement",$C19="Décaissement"),"OK","À vérifier"))</f>
        <v/>
      </c>
      <c r="S19" s="11">
        <f>IF(OR($A19="",$K19=""),"",IF($C19="Encaissement",$K19,IF($C19="Décaissement",-$K19,0)))</f>
        <v/>
      </c>
      <c r="T19" s="12">
        <f>IF($A19="","",IF($P19="","Manquant","Présent"))</f>
        <v/>
      </c>
      <c r="U19" s="12">
        <f>IF($A19="","",IFERROR(VLOOKUP($F19,'Paramètres et consignes'!$A$12:$B$13,2,0),""))</f>
        <v/>
      </c>
    </row>
    <row r="20" ht="32" customHeight="1">
      <c r="A20" s="5" t="n"/>
      <c r="B20" s="6" t="n"/>
      <c r="C20" s="5" t="n"/>
      <c r="D20" s="7" t="n"/>
      <c r="E20" s="7" t="n"/>
      <c r="F20" s="7" t="n"/>
      <c r="G20" s="7" t="n"/>
      <c r="H20" s="7" t="n"/>
      <c r="I20" s="8" t="n"/>
      <c r="J20" s="8" t="n"/>
      <c r="K20" s="9">
        <f>IF($A20="","",IF($I20="","",$I20+IF($J20="",0,$J20)))</f>
        <v/>
      </c>
      <c r="L20" s="7" t="n"/>
      <c r="M20" s="5" t="n"/>
      <c r="N20" s="5" t="n"/>
      <c r="O20" s="6" t="n"/>
      <c r="P20" s="7" t="n"/>
      <c r="Q20" s="7" t="n"/>
      <c r="R20" s="10">
        <f>IF($A20="","",IF(OR($C20="Encaissement",$C20="Décaissement"),"OK","À vérifier"))</f>
        <v/>
      </c>
      <c r="S20" s="9">
        <f>IF(OR($A20="",$K20=""),"",IF($C20="Encaissement",$K20,IF($C20="Décaissement",-$K20,0)))</f>
        <v/>
      </c>
      <c r="T20" s="10">
        <f>IF($A20="","",IF($P20="","Manquant","Présent"))</f>
        <v/>
      </c>
      <c r="U20" s="10">
        <f>IF($A20="","",IFERROR(VLOOKUP($F20,'Paramètres et consignes'!$A$12:$B$13,2,0),""))</f>
        <v/>
      </c>
    </row>
    <row r="21" ht="32" customHeight="1">
      <c r="A21" s="5" t="n"/>
      <c r="B21" s="6" t="n"/>
      <c r="C21" s="5" t="n"/>
      <c r="D21" s="7" t="n"/>
      <c r="E21" s="7" t="n"/>
      <c r="F21" s="7" t="n"/>
      <c r="G21" s="7" t="n"/>
      <c r="H21" s="7" t="n"/>
      <c r="I21" s="8" t="n"/>
      <c r="J21" s="8" t="n"/>
      <c r="K21" s="11">
        <f>IF($A21="","",IF($I21="","",$I21+IF($J21="",0,$J21)))</f>
        <v/>
      </c>
      <c r="L21" s="7" t="n"/>
      <c r="M21" s="5" t="n"/>
      <c r="N21" s="5" t="n"/>
      <c r="O21" s="6" t="n"/>
      <c r="P21" s="7" t="n"/>
      <c r="Q21" s="7" t="n"/>
      <c r="R21" s="12">
        <f>IF($A21="","",IF(OR($C21="Encaissement",$C21="Décaissement"),"OK","À vérifier"))</f>
        <v/>
      </c>
      <c r="S21" s="11">
        <f>IF(OR($A21="",$K21=""),"",IF($C21="Encaissement",$K21,IF($C21="Décaissement",-$K21,0)))</f>
        <v/>
      </c>
      <c r="T21" s="12">
        <f>IF($A21="","",IF($P21="","Manquant","Présent"))</f>
        <v/>
      </c>
      <c r="U21" s="12">
        <f>IF($A21="","",IFERROR(VLOOKUP($F21,'Paramètres et consignes'!$A$12:$B$13,2,0),""))</f>
        <v/>
      </c>
    </row>
    <row r="22" ht="32" customHeight="1">
      <c r="A22" s="5" t="n"/>
      <c r="B22" s="6" t="n"/>
      <c r="C22" s="5" t="n"/>
      <c r="D22" s="7" t="n"/>
      <c r="E22" s="7" t="n"/>
      <c r="F22" s="7" t="n"/>
      <c r="G22" s="7" t="n"/>
      <c r="H22" s="7" t="n"/>
      <c r="I22" s="8" t="n"/>
      <c r="J22" s="8" t="n"/>
      <c r="K22" s="9">
        <f>IF($A22="","",IF($I22="","",$I22+IF($J22="",0,$J22)))</f>
        <v/>
      </c>
      <c r="L22" s="7" t="n"/>
      <c r="M22" s="5" t="n"/>
      <c r="N22" s="5" t="n"/>
      <c r="O22" s="6" t="n"/>
      <c r="P22" s="7" t="n"/>
      <c r="Q22" s="7" t="n"/>
      <c r="R22" s="10">
        <f>IF($A22="","",IF(OR($C22="Encaissement",$C22="Décaissement"),"OK","À vérifier"))</f>
        <v/>
      </c>
      <c r="S22" s="9">
        <f>IF(OR($A22="",$K22=""),"",IF($C22="Encaissement",$K22,IF($C22="Décaissement",-$K22,0)))</f>
        <v/>
      </c>
      <c r="T22" s="10">
        <f>IF($A22="","",IF($P22="","Manquant","Présent"))</f>
        <v/>
      </c>
      <c r="U22" s="10">
        <f>IF($A22="","",IFERROR(VLOOKUP($F22,'Paramètres et consignes'!$A$12:$B$13,2,0),""))</f>
        <v/>
      </c>
    </row>
    <row r="23" ht="32" customHeight="1">
      <c r="A23" s="5" t="n"/>
      <c r="B23" s="6" t="n"/>
      <c r="C23" s="5" t="n"/>
      <c r="D23" s="7" t="n"/>
      <c r="E23" s="7" t="n"/>
      <c r="F23" s="7" t="n"/>
      <c r="G23" s="7" t="n"/>
      <c r="H23" s="7" t="n"/>
      <c r="I23" s="8" t="n"/>
      <c r="J23" s="8" t="n"/>
      <c r="K23" s="11">
        <f>IF($A23="","",IF($I23="","",$I23+IF($J23="",0,$J23)))</f>
        <v/>
      </c>
      <c r="L23" s="7" t="n"/>
      <c r="M23" s="5" t="n"/>
      <c r="N23" s="5" t="n"/>
      <c r="O23" s="6" t="n"/>
      <c r="P23" s="7" t="n"/>
      <c r="Q23" s="7" t="n"/>
      <c r="R23" s="12">
        <f>IF($A23="","",IF(OR($C23="Encaissement",$C23="Décaissement"),"OK","À vérifier"))</f>
        <v/>
      </c>
      <c r="S23" s="11">
        <f>IF(OR($A23="",$K23=""),"",IF($C23="Encaissement",$K23,IF($C23="Décaissement",-$K23,0)))</f>
        <v/>
      </c>
      <c r="T23" s="12">
        <f>IF($A23="","",IF($P23="","Manquant","Présent"))</f>
        <v/>
      </c>
      <c r="U23" s="12">
        <f>IF($A23="","",IFERROR(VLOOKUP($F23,'Paramètres et consignes'!$A$12:$B$13,2,0),""))</f>
        <v/>
      </c>
    </row>
    <row r="24" ht="32" customHeight="1">
      <c r="A24" s="5" t="n"/>
      <c r="B24" s="6" t="n"/>
      <c r="C24" s="5" t="n"/>
      <c r="D24" s="7" t="n"/>
      <c r="E24" s="7" t="n"/>
      <c r="F24" s="7" t="n"/>
      <c r="G24" s="7" t="n"/>
      <c r="H24" s="7" t="n"/>
      <c r="I24" s="8" t="n"/>
      <c r="J24" s="8" t="n"/>
      <c r="K24" s="9">
        <f>IF($A24="","",IF($I24="","",$I24+IF($J24="",0,$J24)))</f>
        <v/>
      </c>
      <c r="L24" s="7" t="n"/>
      <c r="M24" s="5" t="n"/>
      <c r="N24" s="5" t="n"/>
      <c r="O24" s="6" t="n"/>
      <c r="P24" s="7" t="n"/>
      <c r="Q24" s="7" t="n"/>
      <c r="R24" s="10">
        <f>IF($A24="","",IF(OR($C24="Encaissement",$C24="Décaissement"),"OK","À vérifier"))</f>
        <v/>
      </c>
      <c r="S24" s="9">
        <f>IF(OR($A24="",$K24=""),"",IF($C24="Encaissement",$K24,IF($C24="Décaissement",-$K24,0)))</f>
        <v/>
      </c>
      <c r="T24" s="10">
        <f>IF($A24="","",IF($P24="","Manquant","Présent"))</f>
        <v/>
      </c>
      <c r="U24" s="10">
        <f>IF($A24="","",IFERROR(VLOOKUP($F24,'Paramètres et consignes'!$A$12:$B$13,2,0),""))</f>
        <v/>
      </c>
    </row>
    <row r="25" ht="32" customHeight="1">
      <c r="A25" s="5" t="n"/>
      <c r="B25" s="6" t="n"/>
      <c r="C25" s="5" t="n"/>
      <c r="D25" s="7" t="n"/>
      <c r="E25" s="7" t="n"/>
      <c r="F25" s="7" t="n"/>
      <c r="G25" s="7" t="n"/>
      <c r="H25" s="7" t="n"/>
      <c r="I25" s="8" t="n"/>
      <c r="J25" s="8" t="n"/>
      <c r="K25" s="11">
        <f>IF($A25="","",IF($I25="","",$I25+IF($J25="",0,$J25)))</f>
        <v/>
      </c>
      <c r="L25" s="7" t="n"/>
      <c r="M25" s="5" t="n"/>
      <c r="N25" s="5" t="n"/>
      <c r="O25" s="6" t="n"/>
      <c r="P25" s="7" t="n"/>
      <c r="Q25" s="7" t="n"/>
      <c r="R25" s="12">
        <f>IF($A25="","",IF(OR($C25="Encaissement",$C25="Décaissement"),"OK","À vérifier"))</f>
        <v/>
      </c>
      <c r="S25" s="11">
        <f>IF(OR($A25="",$K25=""),"",IF($C25="Encaissement",$K25,IF($C25="Décaissement",-$K25,0)))</f>
        <v/>
      </c>
      <c r="T25" s="12">
        <f>IF($A25="","",IF($P25="","Manquant","Présent"))</f>
        <v/>
      </c>
      <c r="U25" s="12">
        <f>IF($A25="","",IFERROR(VLOOKUP($F25,'Paramètres et consignes'!$A$12:$B$13,2,0),""))</f>
        <v/>
      </c>
    </row>
    <row r="26" ht="32" customHeight="1">
      <c r="A26" s="5" t="n"/>
      <c r="B26" s="6" t="n"/>
      <c r="C26" s="5" t="n"/>
      <c r="D26" s="7" t="n"/>
      <c r="E26" s="7" t="n"/>
      <c r="F26" s="7" t="n"/>
      <c r="G26" s="7" t="n"/>
      <c r="H26" s="7" t="n"/>
      <c r="I26" s="8" t="n"/>
      <c r="J26" s="8" t="n"/>
      <c r="K26" s="9">
        <f>IF($A26="","",IF($I26="","",$I26+IF($J26="",0,$J26)))</f>
        <v/>
      </c>
      <c r="L26" s="7" t="n"/>
      <c r="M26" s="5" t="n"/>
      <c r="N26" s="5" t="n"/>
      <c r="O26" s="6" t="n"/>
      <c r="P26" s="7" t="n"/>
      <c r="Q26" s="7" t="n"/>
      <c r="R26" s="10">
        <f>IF($A26="","",IF(OR($C26="Encaissement",$C26="Décaissement"),"OK","À vérifier"))</f>
        <v/>
      </c>
      <c r="S26" s="9">
        <f>IF(OR($A26="",$K26=""),"",IF($C26="Encaissement",$K26,IF($C26="Décaissement",-$K26,0)))</f>
        <v/>
      </c>
      <c r="T26" s="10">
        <f>IF($A26="","",IF($P26="","Manquant","Présent"))</f>
        <v/>
      </c>
      <c r="U26" s="10">
        <f>IF($A26="","",IFERROR(VLOOKUP($F26,'Paramètres et consignes'!$A$12:$B$13,2,0),""))</f>
        <v/>
      </c>
    </row>
    <row r="27" ht="32" customHeight="1">
      <c r="A27" s="5" t="n"/>
      <c r="B27" s="6" t="n"/>
      <c r="C27" s="5" t="n"/>
      <c r="D27" s="7" t="n"/>
      <c r="E27" s="7" t="n"/>
      <c r="F27" s="7" t="n"/>
      <c r="G27" s="7" t="n"/>
      <c r="H27" s="7" t="n"/>
      <c r="I27" s="8" t="n"/>
      <c r="J27" s="8" t="n"/>
      <c r="K27" s="11">
        <f>IF($A27="","",IF($I27="","",$I27+IF($J27="",0,$J27)))</f>
        <v/>
      </c>
      <c r="L27" s="7" t="n"/>
      <c r="M27" s="5" t="n"/>
      <c r="N27" s="5" t="n"/>
      <c r="O27" s="6" t="n"/>
      <c r="P27" s="7" t="n"/>
      <c r="Q27" s="7" t="n"/>
      <c r="R27" s="12">
        <f>IF($A27="","",IF(OR($C27="Encaissement",$C27="Décaissement"),"OK","À vérifier"))</f>
        <v/>
      </c>
      <c r="S27" s="11">
        <f>IF(OR($A27="",$K27=""),"",IF($C27="Encaissement",$K27,IF($C27="Décaissement",-$K27,0)))</f>
        <v/>
      </c>
      <c r="T27" s="12">
        <f>IF($A27="","",IF($P27="","Manquant","Présent"))</f>
        <v/>
      </c>
      <c r="U27" s="12">
        <f>IF($A27="","",IFERROR(VLOOKUP($F27,'Paramètres et consignes'!$A$12:$B$13,2,0),""))</f>
        <v/>
      </c>
    </row>
    <row r="28" ht="32" customHeight="1">
      <c r="A28" s="5" t="n"/>
      <c r="B28" s="6" t="n"/>
      <c r="C28" s="5" t="n"/>
      <c r="D28" s="7" t="n"/>
      <c r="E28" s="7" t="n"/>
      <c r="F28" s="7" t="n"/>
      <c r="G28" s="7" t="n"/>
      <c r="H28" s="7" t="n"/>
      <c r="I28" s="8" t="n"/>
      <c r="J28" s="8" t="n"/>
      <c r="K28" s="9">
        <f>IF($A28="","",IF($I28="","",$I28+IF($J28="",0,$J28)))</f>
        <v/>
      </c>
      <c r="L28" s="7" t="n"/>
      <c r="M28" s="5" t="n"/>
      <c r="N28" s="5" t="n"/>
      <c r="O28" s="6" t="n"/>
      <c r="P28" s="7" t="n"/>
      <c r="Q28" s="7" t="n"/>
      <c r="R28" s="10">
        <f>IF($A28="","",IF(OR($C28="Encaissement",$C28="Décaissement"),"OK","À vérifier"))</f>
        <v/>
      </c>
      <c r="S28" s="9">
        <f>IF(OR($A28="",$K28=""),"",IF($C28="Encaissement",$K28,IF($C28="Décaissement",-$K28,0)))</f>
        <v/>
      </c>
      <c r="T28" s="10">
        <f>IF($A28="","",IF($P28="","Manquant","Présent"))</f>
        <v/>
      </c>
      <c r="U28" s="10">
        <f>IF($A28="","",IFERROR(VLOOKUP($F28,'Paramètres et consignes'!$A$12:$B$13,2,0),""))</f>
        <v/>
      </c>
    </row>
    <row r="29" ht="32" customHeight="1">
      <c r="A29" s="5" t="n"/>
      <c r="B29" s="6" t="n"/>
      <c r="C29" s="5" t="n"/>
      <c r="D29" s="7" t="n"/>
      <c r="E29" s="7" t="n"/>
      <c r="F29" s="7" t="n"/>
      <c r="G29" s="7" t="n"/>
      <c r="H29" s="7" t="n"/>
      <c r="I29" s="8" t="n"/>
      <c r="J29" s="8" t="n"/>
      <c r="K29" s="11">
        <f>IF($A29="","",IF($I29="","",$I29+IF($J29="",0,$J29)))</f>
        <v/>
      </c>
      <c r="L29" s="7" t="n"/>
      <c r="M29" s="5" t="n"/>
      <c r="N29" s="5" t="n"/>
      <c r="O29" s="6" t="n"/>
      <c r="P29" s="7" t="n"/>
      <c r="Q29" s="7" t="n"/>
      <c r="R29" s="12">
        <f>IF($A29="","",IF(OR($C29="Encaissement",$C29="Décaissement"),"OK","À vérifier"))</f>
        <v/>
      </c>
      <c r="S29" s="11">
        <f>IF(OR($A29="",$K29=""),"",IF($C29="Encaissement",$K29,IF($C29="Décaissement",-$K29,0)))</f>
        <v/>
      </c>
      <c r="T29" s="12">
        <f>IF($A29="","",IF($P29="","Manquant","Présent"))</f>
        <v/>
      </c>
      <c r="U29" s="12">
        <f>IF($A29="","",IFERROR(VLOOKUP($F29,'Paramètres et consignes'!$A$12:$B$13,2,0),""))</f>
        <v/>
      </c>
    </row>
    <row r="30" ht="32" customHeight="1">
      <c r="A30" s="5" t="n"/>
      <c r="B30" s="6" t="n"/>
      <c r="C30" s="5" t="n"/>
      <c r="D30" s="7" t="n"/>
      <c r="E30" s="7" t="n"/>
      <c r="F30" s="7" t="n"/>
      <c r="G30" s="7" t="n"/>
      <c r="H30" s="7" t="n"/>
      <c r="I30" s="8" t="n"/>
      <c r="J30" s="8" t="n"/>
      <c r="K30" s="9">
        <f>IF($A30="","",IF($I30="","",$I30+IF($J30="",0,$J30)))</f>
        <v/>
      </c>
      <c r="L30" s="7" t="n"/>
      <c r="M30" s="5" t="n"/>
      <c r="N30" s="5" t="n"/>
      <c r="O30" s="6" t="n"/>
      <c r="P30" s="7" t="n"/>
      <c r="Q30" s="7" t="n"/>
      <c r="R30" s="10">
        <f>IF($A30="","",IF(OR($C30="Encaissement",$C30="Décaissement"),"OK","À vérifier"))</f>
        <v/>
      </c>
      <c r="S30" s="9">
        <f>IF(OR($A30="",$K30=""),"",IF($C30="Encaissement",$K30,IF($C30="Décaissement",-$K30,0)))</f>
        <v/>
      </c>
      <c r="T30" s="10">
        <f>IF($A30="","",IF($P30="","Manquant","Présent"))</f>
        <v/>
      </c>
      <c r="U30" s="10">
        <f>IF($A30="","",IFERROR(VLOOKUP($F30,'Paramètres et consignes'!$A$12:$B$13,2,0),""))</f>
        <v/>
      </c>
    </row>
    <row r="31" ht="32" customHeight="1">
      <c r="A31" s="5" t="n"/>
      <c r="B31" s="6" t="n"/>
      <c r="C31" s="5" t="n"/>
      <c r="D31" s="7" t="n"/>
      <c r="E31" s="7" t="n"/>
      <c r="F31" s="7" t="n"/>
      <c r="G31" s="7" t="n"/>
      <c r="H31" s="7" t="n"/>
      <c r="I31" s="8" t="n"/>
      <c r="J31" s="8" t="n"/>
      <c r="K31" s="11">
        <f>IF($A31="","",IF($I31="","",$I31+IF($J31="",0,$J31)))</f>
        <v/>
      </c>
      <c r="L31" s="7" t="n"/>
      <c r="M31" s="5" t="n"/>
      <c r="N31" s="5" t="n"/>
      <c r="O31" s="6" t="n"/>
      <c r="P31" s="7" t="n"/>
      <c r="Q31" s="7" t="n"/>
      <c r="R31" s="12">
        <f>IF($A31="","",IF(OR($C31="Encaissement",$C31="Décaissement"),"OK","À vérifier"))</f>
        <v/>
      </c>
      <c r="S31" s="11">
        <f>IF(OR($A31="",$K31=""),"",IF($C31="Encaissement",$K31,IF($C31="Décaissement",-$K31,0)))</f>
        <v/>
      </c>
      <c r="T31" s="12">
        <f>IF($A31="","",IF($P31="","Manquant","Présent"))</f>
        <v/>
      </c>
      <c r="U31" s="12">
        <f>IF($A31="","",IFERROR(VLOOKUP($F31,'Paramètres et consignes'!$A$12:$B$13,2,0),""))</f>
        <v/>
      </c>
    </row>
    <row r="32" ht="32" customHeight="1">
      <c r="A32" s="5" t="n"/>
      <c r="B32" s="6" t="n"/>
      <c r="C32" s="5" t="n"/>
      <c r="D32" s="7" t="n"/>
      <c r="E32" s="7" t="n"/>
      <c r="F32" s="7" t="n"/>
      <c r="G32" s="7" t="n"/>
      <c r="H32" s="7" t="n"/>
      <c r="I32" s="8" t="n"/>
      <c r="J32" s="8" t="n"/>
      <c r="K32" s="9">
        <f>IF($A32="","",IF($I32="","",$I32+IF($J32="",0,$J32)))</f>
        <v/>
      </c>
      <c r="L32" s="7" t="n"/>
      <c r="M32" s="5" t="n"/>
      <c r="N32" s="5" t="n"/>
      <c r="O32" s="6" t="n"/>
      <c r="P32" s="7" t="n"/>
      <c r="Q32" s="7" t="n"/>
      <c r="R32" s="10">
        <f>IF($A32="","",IF(OR($C32="Encaissement",$C32="Décaissement"),"OK","À vérifier"))</f>
        <v/>
      </c>
      <c r="S32" s="9">
        <f>IF(OR($A32="",$K32=""),"",IF($C32="Encaissement",$K32,IF($C32="Décaissement",-$K32,0)))</f>
        <v/>
      </c>
      <c r="T32" s="10">
        <f>IF($A32="","",IF($P32="","Manquant","Présent"))</f>
        <v/>
      </c>
      <c r="U32" s="10">
        <f>IF($A32="","",IFERROR(VLOOKUP($F32,'Paramètres et consignes'!$A$12:$B$13,2,0),""))</f>
        <v/>
      </c>
    </row>
    <row r="33" ht="32" customHeight="1">
      <c r="A33" s="5" t="n"/>
      <c r="B33" s="6" t="n"/>
      <c r="C33" s="5" t="n"/>
      <c r="D33" s="7" t="n"/>
      <c r="E33" s="7" t="n"/>
      <c r="F33" s="7" t="n"/>
      <c r="G33" s="7" t="n"/>
      <c r="H33" s="7" t="n"/>
      <c r="I33" s="8" t="n"/>
      <c r="J33" s="8" t="n"/>
      <c r="K33" s="11">
        <f>IF($A33="","",IF($I33="","",$I33+IF($J33="",0,$J33)))</f>
        <v/>
      </c>
      <c r="L33" s="7" t="n"/>
      <c r="M33" s="5" t="n"/>
      <c r="N33" s="5" t="n"/>
      <c r="O33" s="6" t="n"/>
      <c r="P33" s="7" t="n"/>
      <c r="Q33" s="7" t="n"/>
      <c r="R33" s="12">
        <f>IF($A33="","",IF(OR($C33="Encaissement",$C33="Décaissement"),"OK","À vérifier"))</f>
        <v/>
      </c>
      <c r="S33" s="11">
        <f>IF(OR($A33="",$K33=""),"",IF($C33="Encaissement",$K33,IF($C33="Décaissement",-$K33,0)))</f>
        <v/>
      </c>
      <c r="T33" s="12">
        <f>IF($A33="","",IF($P33="","Manquant","Présent"))</f>
        <v/>
      </c>
      <c r="U33" s="12">
        <f>IF($A33="","",IFERROR(VLOOKUP($F33,'Paramètres et consignes'!$A$12:$B$13,2,0),""))</f>
        <v/>
      </c>
    </row>
    <row r="34" ht="32" customHeight="1">
      <c r="A34" s="5" t="n"/>
      <c r="B34" s="6" t="n"/>
      <c r="C34" s="5" t="n"/>
      <c r="D34" s="7" t="n"/>
      <c r="E34" s="7" t="n"/>
      <c r="F34" s="7" t="n"/>
      <c r="G34" s="7" t="n"/>
      <c r="H34" s="7" t="n"/>
      <c r="I34" s="8" t="n"/>
      <c r="J34" s="8" t="n"/>
      <c r="K34" s="9">
        <f>IF($A34="","",IF($I34="","",$I34+IF($J34="",0,$J34)))</f>
        <v/>
      </c>
      <c r="L34" s="7" t="n"/>
      <c r="M34" s="5" t="n"/>
      <c r="N34" s="5" t="n"/>
      <c r="O34" s="6" t="n"/>
      <c r="P34" s="7" t="n"/>
      <c r="Q34" s="7" t="n"/>
      <c r="R34" s="10">
        <f>IF($A34="","",IF(OR($C34="Encaissement",$C34="Décaissement"),"OK","À vérifier"))</f>
        <v/>
      </c>
      <c r="S34" s="9">
        <f>IF(OR($A34="",$K34=""),"",IF($C34="Encaissement",$K34,IF($C34="Décaissement",-$K34,0)))</f>
        <v/>
      </c>
      <c r="T34" s="10">
        <f>IF($A34="","",IF($P34="","Manquant","Présent"))</f>
        <v/>
      </c>
      <c r="U34" s="10">
        <f>IF($A34="","",IFERROR(VLOOKUP($F34,'Paramètres et consignes'!$A$12:$B$13,2,0),""))</f>
        <v/>
      </c>
    </row>
    <row r="35" ht="32" customHeight="1">
      <c r="A35" s="5" t="n"/>
      <c r="B35" s="6" t="n"/>
      <c r="C35" s="5" t="n"/>
      <c r="D35" s="7" t="n"/>
      <c r="E35" s="7" t="n"/>
      <c r="F35" s="7" t="n"/>
      <c r="G35" s="7" t="n"/>
      <c r="H35" s="7" t="n"/>
      <c r="I35" s="8" t="n"/>
      <c r="J35" s="8" t="n"/>
      <c r="K35" s="11">
        <f>IF($A35="","",IF($I35="","",$I35+IF($J35="",0,$J35)))</f>
        <v/>
      </c>
      <c r="L35" s="7" t="n"/>
      <c r="M35" s="5" t="n"/>
      <c r="N35" s="5" t="n"/>
      <c r="O35" s="6" t="n"/>
      <c r="P35" s="7" t="n"/>
      <c r="Q35" s="7" t="n"/>
      <c r="R35" s="12">
        <f>IF($A35="","",IF(OR($C35="Encaissement",$C35="Décaissement"),"OK","À vérifier"))</f>
        <v/>
      </c>
      <c r="S35" s="11">
        <f>IF(OR($A35="",$K35=""),"",IF($C35="Encaissement",$K35,IF($C35="Décaissement",-$K35,0)))</f>
        <v/>
      </c>
      <c r="T35" s="12">
        <f>IF($A35="","",IF($P35="","Manquant","Présent"))</f>
        <v/>
      </c>
      <c r="U35" s="12">
        <f>IF($A35="","",IFERROR(VLOOKUP($F35,'Paramètres et consignes'!$A$12:$B$13,2,0),""))</f>
        <v/>
      </c>
    </row>
    <row r="36" ht="32" customHeight="1">
      <c r="A36" s="5" t="n"/>
      <c r="B36" s="6" t="n"/>
      <c r="C36" s="5" t="n"/>
      <c r="D36" s="7" t="n"/>
      <c r="E36" s="7" t="n"/>
      <c r="F36" s="7" t="n"/>
      <c r="G36" s="7" t="n"/>
      <c r="H36" s="7" t="n"/>
      <c r="I36" s="8" t="n"/>
      <c r="J36" s="8" t="n"/>
      <c r="K36" s="9">
        <f>IF($A36="","",IF($I36="","",$I36+IF($J36="",0,$J36)))</f>
        <v/>
      </c>
      <c r="L36" s="7" t="n"/>
      <c r="M36" s="5" t="n"/>
      <c r="N36" s="5" t="n"/>
      <c r="O36" s="6" t="n"/>
      <c r="P36" s="7" t="n"/>
      <c r="Q36" s="7" t="n"/>
      <c r="R36" s="10">
        <f>IF($A36="","",IF(OR($C36="Encaissement",$C36="Décaissement"),"OK","À vérifier"))</f>
        <v/>
      </c>
      <c r="S36" s="9">
        <f>IF(OR($A36="",$K36=""),"",IF($C36="Encaissement",$K36,IF($C36="Décaissement",-$K36,0)))</f>
        <v/>
      </c>
      <c r="T36" s="10">
        <f>IF($A36="","",IF($P36="","Manquant","Présent"))</f>
        <v/>
      </c>
      <c r="U36" s="10">
        <f>IF($A36="","",IFERROR(VLOOKUP($F36,'Paramètres et consignes'!$A$12:$B$13,2,0),""))</f>
        <v/>
      </c>
    </row>
    <row r="37" ht="32" customHeight="1">
      <c r="A37" s="5" t="n"/>
      <c r="B37" s="6" t="n"/>
      <c r="C37" s="5" t="n"/>
      <c r="D37" s="7" t="n"/>
      <c r="E37" s="7" t="n"/>
      <c r="F37" s="7" t="n"/>
      <c r="G37" s="7" t="n"/>
      <c r="H37" s="7" t="n"/>
      <c r="I37" s="8" t="n"/>
      <c r="J37" s="8" t="n"/>
      <c r="K37" s="11">
        <f>IF($A37="","",IF($I37="","",$I37+IF($J37="",0,$J37)))</f>
        <v/>
      </c>
      <c r="L37" s="7" t="n"/>
      <c r="M37" s="5" t="n"/>
      <c r="N37" s="5" t="n"/>
      <c r="O37" s="6" t="n"/>
      <c r="P37" s="7" t="n"/>
      <c r="Q37" s="7" t="n"/>
      <c r="R37" s="12">
        <f>IF($A37="","",IF(OR($C37="Encaissement",$C37="Décaissement"),"OK","À vérifier"))</f>
        <v/>
      </c>
      <c r="S37" s="11">
        <f>IF(OR($A37="",$K37=""),"",IF($C37="Encaissement",$K37,IF($C37="Décaissement",-$K37,0)))</f>
        <v/>
      </c>
      <c r="T37" s="12">
        <f>IF($A37="","",IF($P37="","Manquant","Présent"))</f>
        <v/>
      </c>
      <c r="U37" s="12">
        <f>IF($A37="","",IFERROR(VLOOKUP($F37,'Paramètres et consignes'!$A$12:$B$13,2,0),""))</f>
        <v/>
      </c>
    </row>
    <row r="38" ht="32" customHeight="1">
      <c r="A38" s="5" t="n"/>
      <c r="B38" s="6" t="n"/>
      <c r="C38" s="5" t="n"/>
      <c r="D38" s="7" t="n"/>
      <c r="E38" s="7" t="n"/>
      <c r="F38" s="7" t="n"/>
      <c r="G38" s="7" t="n"/>
      <c r="H38" s="7" t="n"/>
      <c r="I38" s="8" t="n"/>
      <c r="J38" s="8" t="n"/>
      <c r="K38" s="9">
        <f>IF($A38="","",IF($I38="","",$I38+IF($J38="",0,$J38)))</f>
        <v/>
      </c>
      <c r="L38" s="7" t="n"/>
      <c r="M38" s="5" t="n"/>
      <c r="N38" s="5" t="n"/>
      <c r="O38" s="6" t="n"/>
      <c r="P38" s="7" t="n"/>
      <c r="Q38" s="7" t="n"/>
      <c r="R38" s="10">
        <f>IF($A38="","",IF(OR($C38="Encaissement",$C38="Décaissement"),"OK","À vérifier"))</f>
        <v/>
      </c>
      <c r="S38" s="9">
        <f>IF(OR($A38="",$K38=""),"",IF($C38="Encaissement",$K38,IF($C38="Décaissement",-$K38,0)))</f>
        <v/>
      </c>
      <c r="T38" s="10">
        <f>IF($A38="","",IF($P38="","Manquant","Présent"))</f>
        <v/>
      </c>
      <c r="U38" s="10">
        <f>IF($A38="","",IFERROR(VLOOKUP($F38,'Paramètres et consignes'!$A$12:$B$13,2,0),""))</f>
        <v/>
      </c>
    </row>
    <row r="39" ht="32" customHeight="1">
      <c r="A39" s="5" t="n"/>
      <c r="B39" s="6" t="n"/>
      <c r="C39" s="5" t="n"/>
      <c r="D39" s="7" t="n"/>
      <c r="E39" s="7" t="n"/>
      <c r="F39" s="7" t="n"/>
      <c r="G39" s="7" t="n"/>
      <c r="H39" s="7" t="n"/>
      <c r="I39" s="8" t="n"/>
      <c r="J39" s="8" t="n"/>
      <c r="K39" s="11">
        <f>IF($A39="","",IF($I39="","",$I39+IF($J39="",0,$J39)))</f>
        <v/>
      </c>
      <c r="L39" s="7" t="n"/>
      <c r="M39" s="5" t="n"/>
      <c r="N39" s="5" t="n"/>
      <c r="O39" s="6" t="n"/>
      <c r="P39" s="7" t="n"/>
      <c r="Q39" s="7" t="n"/>
      <c r="R39" s="12">
        <f>IF($A39="","",IF(OR($C39="Encaissement",$C39="Décaissement"),"OK","À vérifier"))</f>
        <v/>
      </c>
      <c r="S39" s="11">
        <f>IF(OR($A39="",$K39=""),"",IF($C39="Encaissement",$K39,IF($C39="Décaissement",-$K39,0)))</f>
        <v/>
      </c>
      <c r="T39" s="12">
        <f>IF($A39="","",IF($P39="","Manquant","Présent"))</f>
        <v/>
      </c>
      <c r="U39" s="12">
        <f>IF($A39="","",IFERROR(VLOOKUP($F39,'Paramètres et consignes'!$A$12:$B$13,2,0),""))</f>
        <v/>
      </c>
    </row>
    <row r="40" ht="32" customHeight="1">
      <c r="A40" s="5" t="n"/>
      <c r="B40" s="6" t="n"/>
      <c r="C40" s="5" t="n"/>
      <c r="D40" s="7" t="n"/>
      <c r="E40" s="7" t="n"/>
      <c r="F40" s="7" t="n"/>
      <c r="G40" s="7" t="n"/>
      <c r="H40" s="7" t="n"/>
      <c r="I40" s="8" t="n"/>
      <c r="J40" s="8" t="n"/>
      <c r="K40" s="9">
        <f>IF($A40="","",IF($I40="","",$I40+IF($J40="",0,$J40)))</f>
        <v/>
      </c>
      <c r="L40" s="7" t="n"/>
      <c r="M40" s="5" t="n"/>
      <c r="N40" s="5" t="n"/>
      <c r="O40" s="6" t="n"/>
      <c r="P40" s="7" t="n"/>
      <c r="Q40" s="7" t="n"/>
      <c r="R40" s="10">
        <f>IF($A40="","",IF(OR($C40="Encaissement",$C40="Décaissement"),"OK","À vérifier"))</f>
        <v/>
      </c>
      <c r="S40" s="9">
        <f>IF(OR($A40="",$K40=""),"",IF($C40="Encaissement",$K40,IF($C40="Décaissement",-$K40,0)))</f>
        <v/>
      </c>
      <c r="T40" s="10">
        <f>IF($A40="","",IF($P40="","Manquant","Présent"))</f>
        <v/>
      </c>
      <c r="U40" s="10">
        <f>IF($A40="","",IFERROR(VLOOKUP($F40,'Paramètres et consignes'!$A$12:$B$13,2,0),""))</f>
        <v/>
      </c>
    </row>
    <row r="41" ht="32" customHeight="1">
      <c r="A41" s="5" t="n"/>
      <c r="B41" s="6" t="n"/>
      <c r="C41" s="5" t="n"/>
      <c r="D41" s="7" t="n"/>
      <c r="E41" s="7" t="n"/>
      <c r="F41" s="7" t="n"/>
      <c r="G41" s="7" t="n"/>
      <c r="H41" s="7" t="n"/>
      <c r="I41" s="8" t="n"/>
      <c r="J41" s="8" t="n"/>
      <c r="K41" s="11">
        <f>IF($A41="","",IF($I41="","",$I41+IF($J41="",0,$J41)))</f>
        <v/>
      </c>
      <c r="L41" s="7" t="n"/>
      <c r="M41" s="5" t="n"/>
      <c r="N41" s="5" t="n"/>
      <c r="O41" s="6" t="n"/>
      <c r="P41" s="7" t="n"/>
      <c r="Q41" s="7" t="n"/>
      <c r="R41" s="12">
        <f>IF($A41="","",IF(OR($C41="Encaissement",$C41="Décaissement"),"OK","À vérifier"))</f>
        <v/>
      </c>
      <c r="S41" s="11">
        <f>IF(OR($A41="",$K41=""),"",IF($C41="Encaissement",$K41,IF($C41="Décaissement",-$K41,0)))</f>
        <v/>
      </c>
      <c r="T41" s="12">
        <f>IF($A41="","",IF($P41="","Manquant","Présent"))</f>
        <v/>
      </c>
      <c r="U41" s="12">
        <f>IF($A41="","",IFERROR(VLOOKUP($F41,'Paramètres et consignes'!$A$12:$B$13,2,0),""))</f>
        <v/>
      </c>
    </row>
    <row r="42" ht="32" customHeight="1">
      <c r="A42" s="5" t="n"/>
      <c r="B42" s="6" t="n"/>
      <c r="C42" s="5" t="n"/>
      <c r="D42" s="7" t="n"/>
      <c r="E42" s="7" t="n"/>
      <c r="F42" s="7" t="n"/>
      <c r="G42" s="7" t="n"/>
      <c r="H42" s="7" t="n"/>
      <c r="I42" s="8" t="n"/>
      <c r="J42" s="8" t="n"/>
      <c r="K42" s="9">
        <f>IF($A42="","",IF($I42="","",$I42+IF($J42="",0,$J42)))</f>
        <v/>
      </c>
      <c r="L42" s="7" t="n"/>
      <c r="M42" s="5" t="n"/>
      <c r="N42" s="5" t="n"/>
      <c r="O42" s="6" t="n"/>
      <c r="P42" s="7" t="n"/>
      <c r="Q42" s="7" t="n"/>
      <c r="R42" s="10">
        <f>IF($A42="","",IF(OR($C42="Encaissement",$C42="Décaissement"),"OK","À vérifier"))</f>
        <v/>
      </c>
      <c r="S42" s="9">
        <f>IF(OR($A42="",$K42=""),"",IF($C42="Encaissement",$K42,IF($C42="Décaissement",-$K42,0)))</f>
        <v/>
      </c>
      <c r="T42" s="10">
        <f>IF($A42="","",IF($P42="","Manquant","Présent"))</f>
        <v/>
      </c>
      <c r="U42" s="10">
        <f>IF($A42="","",IFERROR(VLOOKUP($F42,'Paramètres et consignes'!$A$12:$B$13,2,0),""))</f>
        <v/>
      </c>
    </row>
    <row r="43" ht="32" customHeight="1">
      <c r="A43" s="5" t="n"/>
      <c r="B43" s="6" t="n"/>
      <c r="C43" s="5" t="n"/>
      <c r="D43" s="7" t="n"/>
      <c r="E43" s="7" t="n"/>
      <c r="F43" s="7" t="n"/>
      <c r="G43" s="7" t="n"/>
      <c r="H43" s="7" t="n"/>
      <c r="I43" s="8" t="n"/>
      <c r="J43" s="8" t="n"/>
      <c r="K43" s="11">
        <f>IF($A43="","",IF($I43="","",$I43+IF($J43="",0,$J43)))</f>
        <v/>
      </c>
      <c r="L43" s="7" t="n"/>
      <c r="M43" s="5" t="n"/>
      <c r="N43" s="5" t="n"/>
      <c r="O43" s="6" t="n"/>
      <c r="P43" s="7" t="n"/>
      <c r="Q43" s="7" t="n"/>
      <c r="R43" s="12">
        <f>IF($A43="","",IF(OR($C43="Encaissement",$C43="Décaissement"),"OK","À vérifier"))</f>
        <v/>
      </c>
      <c r="S43" s="11">
        <f>IF(OR($A43="",$K43=""),"",IF($C43="Encaissement",$K43,IF($C43="Décaissement",-$K43,0)))</f>
        <v/>
      </c>
      <c r="T43" s="12">
        <f>IF($A43="","",IF($P43="","Manquant","Présent"))</f>
        <v/>
      </c>
      <c r="U43" s="12">
        <f>IF($A43="","",IFERROR(VLOOKUP($F43,'Paramètres et consignes'!$A$12:$B$13,2,0),""))</f>
        <v/>
      </c>
    </row>
    <row r="44" ht="32" customHeight="1">
      <c r="A44" s="5" t="n"/>
      <c r="B44" s="6" t="n"/>
      <c r="C44" s="5" t="n"/>
      <c r="D44" s="7" t="n"/>
      <c r="E44" s="7" t="n"/>
      <c r="F44" s="7" t="n"/>
      <c r="G44" s="7" t="n"/>
      <c r="H44" s="7" t="n"/>
      <c r="I44" s="8" t="n"/>
      <c r="J44" s="8" t="n"/>
      <c r="K44" s="9">
        <f>IF($A44="","",IF($I44="","",$I44+IF($J44="",0,$J44)))</f>
        <v/>
      </c>
      <c r="L44" s="7" t="n"/>
      <c r="M44" s="5" t="n"/>
      <c r="N44" s="5" t="n"/>
      <c r="O44" s="6" t="n"/>
      <c r="P44" s="7" t="n"/>
      <c r="Q44" s="7" t="n"/>
      <c r="R44" s="10">
        <f>IF($A44="","",IF(OR($C44="Encaissement",$C44="Décaissement"),"OK","À vérifier"))</f>
        <v/>
      </c>
      <c r="S44" s="9">
        <f>IF(OR($A44="",$K44=""),"",IF($C44="Encaissement",$K44,IF($C44="Décaissement",-$K44,0)))</f>
        <v/>
      </c>
      <c r="T44" s="10">
        <f>IF($A44="","",IF($P44="","Manquant","Présent"))</f>
        <v/>
      </c>
      <c r="U44" s="10">
        <f>IF($A44="","",IFERROR(VLOOKUP($F44,'Paramètres et consignes'!$A$12:$B$13,2,0),""))</f>
        <v/>
      </c>
    </row>
    <row r="45" ht="32" customHeight="1">
      <c r="A45" s="5" t="n"/>
      <c r="B45" s="6" t="n"/>
      <c r="C45" s="5" t="n"/>
      <c r="D45" s="7" t="n"/>
      <c r="E45" s="7" t="n"/>
      <c r="F45" s="7" t="n"/>
      <c r="G45" s="7" t="n"/>
      <c r="H45" s="7" t="n"/>
      <c r="I45" s="8" t="n"/>
      <c r="J45" s="8" t="n"/>
      <c r="K45" s="11">
        <f>IF($A45="","",IF($I45="","",$I45+IF($J45="",0,$J45)))</f>
        <v/>
      </c>
      <c r="L45" s="7" t="n"/>
      <c r="M45" s="5" t="n"/>
      <c r="N45" s="5" t="n"/>
      <c r="O45" s="6" t="n"/>
      <c r="P45" s="7" t="n"/>
      <c r="Q45" s="7" t="n"/>
      <c r="R45" s="12">
        <f>IF($A45="","",IF(OR($C45="Encaissement",$C45="Décaissement"),"OK","À vérifier"))</f>
        <v/>
      </c>
      <c r="S45" s="11">
        <f>IF(OR($A45="",$K45=""),"",IF($C45="Encaissement",$K45,IF($C45="Décaissement",-$K45,0)))</f>
        <v/>
      </c>
      <c r="T45" s="12">
        <f>IF($A45="","",IF($P45="","Manquant","Présent"))</f>
        <v/>
      </c>
      <c r="U45" s="12">
        <f>IF($A45="","",IFERROR(VLOOKUP($F45,'Paramètres et consignes'!$A$12:$B$13,2,0),""))</f>
        <v/>
      </c>
    </row>
    <row r="46" ht="32" customHeight="1">
      <c r="A46" s="5" t="n"/>
      <c r="B46" s="6" t="n"/>
      <c r="C46" s="5" t="n"/>
      <c r="D46" s="7" t="n"/>
      <c r="E46" s="7" t="n"/>
      <c r="F46" s="7" t="n"/>
      <c r="G46" s="7" t="n"/>
      <c r="H46" s="7" t="n"/>
      <c r="I46" s="8" t="n"/>
      <c r="J46" s="8" t="n"/>
      <c r="K46" s="9">
        <f>IF($A46="","",IF($I46="","",$I46+IF($J46="",0,$J46)))</f>
        <v/>
      </c>
      <c r="L46" s="7" t="n"/>
      <c r="M46" s="5" t="n"/>
      <c r="N46" s="5" t="n"/>
      <c r="O46" s="6" t="n"/>
      <c r="P46" s="7" t="n"/>
      <c r="Q46" s="7" t="n"/>
      <c r="R46" s="10">
        <f>IF($A46="","",IF(OR($C46="Encaissement",$C46="Décaissement"),"OK","À vérifier"))</f>
        <v/>
      </c>
      <c r="S46" s="9">
        <f>IF(OR($A46="",$K46=""),"",IF($C46="Encaissement",$K46,IF($C46="Décaissement",-$K46,0)))</f>
        <v/>
      </c>
      <c r="T46" s="10">
        <f>IF($A46="","",IF($P46="","Manquant","Présent"))</f>
        <v/>
      </c>
      <c r="U46" s="10">
        <f>IF($A46="","",IFERROR(VLOOKUP($F46,'Paramètres et consignes'!$A$12:$B$13,2,0),""))</f>
        <v/>
      </c>
    </row>
    <row r="47" ht="32" customHeight="1">
      <c r="A47" s="5" t="n"/>
      <c r="B47" s="6" t="n"/>
      <c r="C47" s="5" t="n"/>
      <c r="D47" s="7" t="n"/>
      <c r="E47" s="7" t="n"/>
      <c r="F47" s="7" t="n"/>
      <c r="G47" s="7" t="n"/>
      <c r="H47" s="7" t="n"/>
      <c r="I47" s="8" t="n"/>
      <c r="J47" s="8" t="n"/>
      <c r="K47" s="11">
        <f>IF($A47="","",IF($I47="","",$I47+IF($J47="",0,$J47)))</f>
        <v/>
      </c>
      <c r="L47" s="7" t="n"/>
      <c r="M47" s="5" t="n"/>
      <c r="N47" s="5" t="n"/>
      <c r="O47" s="6" t="n"/>
      <c r="P47" s="7" t="n"/>
      <c r="Q47" s="7" t="n"/>
      <c r="R47" s="12">
        <f>IF($A47="","",IF(OR($C47="Encaissement",$C47="Décaissement"),"OK","À vérifier"))</f>
        <v/>
      </c>
      <c r="S47" s="11">
        <f>IF(OR($A47="",$K47=""),"",IF($C47="Encaissement",$K47,IF($C47="Décaissement",-$K47,0)))</f>
        <v/>
      </c>
      <c r="T47" s="12">
        <f>IF($A47="","",IF($P47="","Manquant","Présent"))</f>
        <v/>
      </c>
      <c r="U47" s="12">
        <f>IF($A47="","",IFERROR(VLOOKUP($F47,'Paramètres et consignes'!$A$12:$B$13,2,0),""))</f>
        <v/>
      </c>
    </row>
    <row r="48" ht="32" customHeight="1">
      <c r="A48" s="5" t="n"/>
      <c r="B48" s="6" t="n"/>
      <c r="C48" s="5" t="n"/>
      <c r="D48" s="7" t="n"/>
      <c r="E48" s="7" t="n"/>
      <c r="F48" s="7" t="n"/>
      <c r="G48" s="7" t="n"/>
      <c r="H48" s="7" t="n"/>
      <c r="I48" s="8" t="n"/>
      <c r="J48" s="8" t="n"/>
      <c r="K48" s="9">
        <f>IF($A48="","",IF($I48="","",$I48+IF($J48="",0,$J48)))</f>
        <v/>
      </c>
      <c r="L48" s="7" t="n"/>
      <c r="M48" s="5" t="n"/>
      <c r="N48" s="5" t="n"/>
      <c r="O48" s="6" t="n"/>
      <c r="P48" s="7" t="n"/>
      <c r="Q48" s="7" t="n"/>
      <c r="R48" s="10">
        <f>IF($A48="","",IF(OR($C48="Encaissement",$C48="Décaissement"),"OK","À vérifier"))</f>
        <v/>
      </c>
      <c r="S48" s="9">
        <f>IF(OR($A48="",$K48=""),"",IF($C48="Encaissement",$K48,IF($C48="Décaissement",-$K48,0)))</f>
        <v/>
      </c>
      <c r="T48" s="10">
        <f>IF($A48="","",IF($P48="","Manquant","Présent"))</f>
        <v/>
      </c>
      <c r="U48" s="10">
        <f>IF($A48="","",IFERROR(VLOOKUP($F48,'Paramètres et consignes'!$A$12:$B$13,2,0),""))</f>
        <v/>
      </c>
    </row>
    <row r="49" ht="32" customHeight="1">
      <c r="A49" s="5" t="n"/>
      <c r="B49" s="6" t="n"/>
      <c r="C49" s="5" t="n"/>
      <c r="D49" s="7" t="n"/>
      <c r="E49" s="7" t="n"/>
      <c r="F49" s="7" t="n"/>
      <c r="G49" s="7" t="n"/>
      <c r="H49" s="7" t="n"/>
      <c r="I49" s="8" t="n"/>
      <c r="J49" s="8" t="n"/>
      <c r="K49" s="11">
        <f>IF($A49="","",IF($I49="","",$I49+IF($J49="",0,$J49)))</f>
        <v/>
      </c>
      <c r="L49" s="7" t="n"/>
      <c r="M49" s="5" t="n"/>
      <c r="N49" s="5" t="n"/>
      <c r="O49" s="6" t="n"/>
      <c r="P49" s="7" t="n"/>
      <c r="Q49" s="7" t="n"/>
      <c r="R49" s="12">
        <f>IF($A49="","",IF(OR($C49="Encaissement",$C49="Décaissement"),"OK","À vérifier"))</f>
        <v/>
      </c>
      <c r="S49" s="11">
        <f>IF(OR($A49="",$K49=""),"",IF($C49="Encaissement",$K49,IF($C49="Décaissement",-$K49,0)))</f>
        <v/>
      </c>
      <c r="T49" s="12">
        <f>IF($A49="","",IF($P49="","Manquant","Présent"))</f>
        <v/>
      </c>
      <c r="U49" s="12">
        <f>IF($A49="","",IFERROR(VLOOKUP($F49,'Paramètres et consignes'!$A$12:$B$13,2,0),""))</f>
        <v/>
      </c>
    </row>
    <row r="50" ht="32" customHeight="1">
      <c r="A50" s="5" t="n"/>
      <c r="B50" s="6" t="n"/>
      <c r="C50" s="5" t="n"/>
      <c r="D50" s="7" t="n"/>
      <c r="E50" s="7" t="n"/>
      <c r="F50" s="7" t="n"/>
      <c r="G50" s="7" t="n"/>
      <c r="H50" s="7" t="n"/>
      <c r="I50" s="8" t="n"/>
      <c r="J50" s="8" t="n"/>
      <c r="K50" s="9">
        <f>IF($A50="","",IF($I50="","",$I50+IF($J50="",0,$J50)))</f>
        <v/>
      </c>
      <c r="L50" s="7" t="n"/>
      <c r="M50" s="5" t="n"/>
      <c r="N50" s="5" t="n"/>
      <c r="O50" s="6" t="n"/>
      <c r="P50" s="7" t="n"/>
      <c r="Q50" s="7" t="n"/>
      <c r="R50" s="10">
        <f>IF($A50="","",IF(OR($C50="Encaissement",$C50="Décaissement"),"OK","À vérifier"))</f>
        <v/>
      </c>
      <c r="S50" s="9">
        <f>IF(OR($A50="",$K50=""),"",IF($C50="Encaissement",$K50,IF($C50="Décaissement",-$K50,0)))</f>
        <v/>
      </c>
      <c r="T50" s="10">
        <f>IF($A50="","",IF($P50="","Manquant","Présent"))</f>
        <v/>
      </c>
      <c r="U50" s="10">
        <f>IF($A50="","",IFERROR(VLOOKUP($F50,'Paramètres et consignes'!$A$12:$B$13,2,0),""))</f>
        <v/>
      </c>
    </row>
    <row r="51" ht="32" customHeight="1">
      <c r="A51" s="5" t="n"/>
      <c r="B51" s="6" t="n"/>
      <c r="C51" s="5" t="n"/>
      <c r="D51" s="7" t="n"/>
      <c r="E51" s="7" t="n"/>
      <c r="F51" s="7" t="n"/>
      <c r="G51" s="7" t="n"/>
      <c r="H51" s="7" t="n"/>
      <c r="I51" s="8" t="n"/>
      <c r="J51" s="8" t="n"/>
      <c r="K51" s="11">
        <f>IF($A51="","",IF($I51="","",$I51+IF($J51="",0,$J51)))</f>
        <v/>
      </c>
      <c r="L51" s="7" t="n"/>
      <c r="M51" s="5" t="n"/>
      <c r="N51" s="5" t="n"/>
      <c r="O51" s="6" t="n"/>
      <c r="P51" s="7" t="n"/>
      <c r="Q51" s="7" t="n"/>
      <c r="R51" s="12">
        <f>IF($A51="","",IF(OR($C51="Encaissement",$C51="Décaissement"),"OK","À vérifier"))</f>
        <v/>
      </c>
      <c r="S51" s="11">
        <f>IF(OR($A51="",$K51=""),"",IF($C51="Encaissement",$K51,IF($C51="Décaissement",-$K51,0)))</f>
        <v/>
      </c>
      <c r="T51" s="12">
        <f>IF($A51="","",IF($P51="","Manquant","Présent"))</f>
        <v/>
      </c>
      <c r="U51" s="12">
        <f>IF($A51="","",IFERROR(VLOOKUP($F51,'Paramètres et consignes'!$A$12:$B$13,2,0),""))</f>
        <v/>
      </c>
    </row>
    <row r="52" ht="32" customHeight="1">
      <c r="A52" s="5" t="n"/>
      <c r="B52" s="6" t="n"/>
      <c r="C52" s="5" t="n"/>
      <c r="D52" s="7" t="n"/>
      <c r="E52" s="7" t="n"/>
      <c r="F52" s="7" t="n"/>
      <c r="G52" s="7" t="n"/>
      <c r="H52" s="7" t="n"/>
      <c r="I52" s="8" t="n"/>
      <c r="J52" s="8" t="n"/>
      <c r="K52" s="9">
        <f>IF($A52="","",IF($I52="","",$I52+IF($J52="",0,$J52)))</f>
        <v/>
      </c>
      <c r="L52" s="7" t="n"/>
      <c r="M52" s="5" t="n"/>
      <c r="N52" s="5" t="n"/>
      <c r="O52" s="6" t="n"/>
      <c r="P52" s="7" t="n"/>
      <c r="Q52" s="7" t="n"/>
      <c r="R52" s="10">
        <f>IF($A52="","",IF(OR($C52="Encaissement",$C52="Décaissement"),"OK","À vérifier"))</f>
        <v/>
      </c>
      <c r="S52" s="9">
        <f>IF(OR($A52="",$K52=""),"",IF($C52="Encaissement",$K52,IF($C52="Décaissement",-$K52,0)))</f>
        <v/>
      </c>
      <c r="T52" s="10">
        <f>IF($A52="","",IF($P52="","Manquant","Présent"))</f>
        <v/>
      </c>
      <c r="U52" s="10">
        <f>IF($A52="","",IFERROR(VLOOKUP($F52,'Paramètres et consignes'!$A$12:$B$13,2,0),""))</f>
        <v/>
      </c>
    </row>
    <row r="53" ht="32" customHeight="1">
      <c r="A53" s="5" t="n"/>
      <c r="B53" s="6" t="n"/>
      <c r="C53" s="5" t="n"/>
      <c r="D53" s="7" t="n"/>
      <c r="E53" s="7" t="n"/>
      <c r="F53" s="7" t="n"/>
      <c r="G53" s="7" t="n"/>
      <c r="H53" s="7" t="n"/>
      <c r="I53" s="8" t="n"/>
      <c r="J53" s="8" t="n"/>
      <c r="K53" s="11">
        <f>IF($A53="","",IF($I53="","",$I53+IF($J53="",0,$J53)))</f>
        <v/>
      </c>
      <c r="L53" s="7" t="n"/>
      <c r="M53" s="5" t="n"/>
      <c r="N53" s="5" t="n"/>
      <c r="O53" s="6" t="n"/>
      <c r="P53" s="7" t="n"/>
      <c r="Q53" s="7" t="n"/>
      <c r="R53" s="12">
        <f>IF($A53="","",IF(OR($C53="Encaissement",$C53="Décaissement"),"OK","À vérifier"))</f>
        <v/>
      </c>
      <c r="S53" s="11">
        <f>IF(OR($A53="",$K53=""),"",IF($C53="Encaissement",$K53,IF($C53="Décaissement",-$K53,0)))</f>
        <v/>
      </c>
      <c r="T53" s="12">
        <f>IF($A53="","",IF($P53="","Manquant","Présent"))</f>
        <v/>
      </c>
      <c r="U53" s="12">
        <f>IF($A53="","",IFERROR(VLOOKUP($F53,'Paramètres et consignes'!$A$12:$B$13,2,0),""))</f>
        <v/>
      </c>
    </row>
    <row r="54" ht="32" customHeight="1">
      <c r="A54" s="5" t="n"/>
      <c r="B54" s="6" t="n"/>
      <c r="C54" s="5" t="n"/>
      <c r="D54" s="7" t="n"/>
      <c r="E54" s="7" t="n"/>
      <c r="F54" s="7" t="n"/>
      <c r="G54" s="7" t="n"/>
      <c r="H54" s="7" t="n"/>
      <c r="I54" s="8" t="n"/>
      <c r="J54" s="8" t="n"/>
      <c r="K54" s="9">
        <f>IF($A54="","",IF($I54="","",$I54+IF($J54="",0,$J54)))</f>
        <v/>
      </c>
      <c r="L54" s="7" t="n"/>
      <c r="M54" s="5" t="n"/>
      <c r="N54" s="5" t="n"/>
      <c r="O54" s="6" t="n"/>
      <c r="P54" s="7" t="n"/>
      <c r="Q54" s="7" t="n"/>
      <c r="R54" s="10">
        <f>IF($A54="","",IF(OR($C54="Encaissement",$C54="Décaissement"),"OK","À vérifier"))</f>
        <v/>
      </c>
      <c r="S54" s="9">
        <f>IF(OR($A54="",$K54=""),"",IF($C54="Encaissement",$K54,IF($C54="Décaissement",-$K54,0)))</f>
        <v/>
      </c>
      <c r="T54" s="10">
        <f>IF($A54="","",IF($P54="","Manquant","Présent"))</f>
        <v/>
      </c>
      <c r="U54" s="10">
        <f>IF($A54="","",IFERROR(VLOOKUP($F54,'Paramètres et consignes'!$A$12:$B$13,2,0),""))</f>
        <v/>
      </c>
    </row>
    <row r="55" ht="32" customHeight="1">
      <c r="A55" s="5" t="n"/>
      <c r="B55" s="6" t="n"/>
      <c r="C55" s="5" t="n"/>
      <c r="D55" s="7" t="n"/>
      <c r="E55" s="7" t="n"/>
      <c r="F55" s="7" t="n"/>
      <c r="G55" s="7" t="n"/>
      <c r="H55" s="7" t="n"/>
      <c r="I55" s="8" t="n"/>
      <c r="J55" s="8" t="n"/>
      <c r="K55" s="11">
        <f>IF($A55="","",IF($I55="","",$I55+IF($J55="",0,$J55)))</f>
        <v/>
      </c>
      <c r="L55" s="7" t="n"/>
      <c r="M55" s="5" t="n"/>
      <c r="N55" s="5" t="n"/>
      <c r="O55" s="6" t="n"/>
      <c r="P55" s="7" t="n"/>
      <c r="Q55" s="7" t="n"/>
      <c r="R55" s="12">
        <f>IF($A55="","",IF(OR($C55="Encaissement",$C55="Décaissement"),"OK","À vérifier"))</f>
        <v/>
      </c>
      <c r="S55" s="11">
        <f>IF(OR($A55="",$K55=""),"",IF($C55="Encaissement",$K55,IF($C55="Décaissement",-$K55,0)))</f>
        <v/>
      </c>
      <c r="T55" s="12">
        <f>IF($A55="","",IF($P55="","Manquant","Présent"))</f>
        <v/>
      </c>
      <c r="U55" s="12">
        <f>IF($A55="","",IFERROR(VLOOKUP($F55,'Paramètres et consignes'!$A$12:$B$13,2,0),""))</f>
        <v/>
      </c>
    </row>
    <row r="56" ht="32" customHeight="1">
      <c r="A56" s="5" t="n"/>
      <c r="B56" s="6" t="n"/>
      <c r="C56" s="5" t="n"/>
      <c r="D56" s="7" t="n"/>
      <c r="E56" s="7" t="n"/>
      <c r="F56" s="7" t="n"/>
      <c r="G56" s="7" t="n"/>
      <c r="H56" s="7" t="n"/>
      <c r="I56" s="8" t="n"/>
      <c r="J56" s="8" t="n"/>
      <c r="K56" s="9">
        <f>IF($A56="","",IF($I56="","",$I56+IF($J56="",0,$J56)))</f>
        <v/>
      </c>
      <c r="L56" s="7" t="n"/>
      <c r="M56" s="5" t="n"/>
      <c r="N56" s="5" t="n"/>
      <c r="O56" s="6" t="n"/>
      <c r="P56" s="7" t="n"/>
      <c r="Q56" s="7" t="n"/>
      <c r="R56" s="10">
        <f>IF($A56="","",IF(OR($C56="Encaissement",$C56="Décaissement"),"OK","À vérifier"))</f>
        <v/>
      </c>
      <c r="S56" s="9">
        <f>IF(OR($A56="",$K56=""),"",IF($C56="Encaissement",$K56,IF($C56="Décaissement",-$K56,0)))</f>
        <v/>
      </c>
      <c r="T56" s="10">
        <f>IF($A56="","",IF($P56="","Manquant","Présent"))</f>
        <v/>
      </c>
      <c r="U56" s="10">
        <f>IF($A56="","",IFERROR(VLOOKUP($F56,'Paramètres et consignes'!$A$12:$B$13,2,0),""))</f>
        <v/>
      </c>
    </row>
    <row r="57" ht="32" customHeight="1">
      <c r="A57" s="5" t="n"/>
      <c r="B57" s="6" t="n"/>
      <c r="C57" s="5" t="n"/>
      <c r="D57" s="7" t="n"/>
      <c r="E57" s="7" t="n"/>
      <c r="F57" s="7" t="n"/>
      <c r="G57" s="7" t="n"/>
      <c r="H57" s="7" t="n"/>
      <c r="I57" s="8" t="n"/>
      <c r="J57" s="8" t="n"/>
      <c r="K57" s="11">
        <f>IF($A57="","",IF($I57="","",$I57+IF($J57="",0,$J57)))</f>
        <v/>
      </c>
      <c r="L57" s="7" t="n"/>
      <c r="M57" s="5" t="n"/>
      <c r="N57" s="5" t="n"/>
      <c r="O57" s="6" t="n"/>
      <c r="P57" s="7" t="n"/>
      <c r="Q57" s="7" t="n"/>
      <c r="R57" s="12">
        <f>IF($A57="","",IF(OR($C57="Encaissement",$C57="Décaissement"),"OK","À vérifier"))</f>
        <v/>
      </c>
      <c r="S57" s="11">
        <f>IF(OR($A57="",$K57=""),"",IF($C57="Encaissement",$K57,IF($C57="Décaissement",-$K57,0)))</f>
        <v/>
      </c>
      <c r="T57" s="12">
        <f>IF($A57="","",IF($P57="","Manquant","Présent"))</f>
        <v/>
      </c>
      <c r="U57" s="12">
        <f>IF($A57="","",IFERROR(VLOOKUP($F57,'Paramètres et consignes'!$A$12:$B$13,2,0),""))</f>
        <v/>
      </c>
    </row>
    <row r="58" ht="32" customHeight="1">
      <c r="A58" s="5" t="n"/>
      <c r="B58" s="6" t="n"/>
      <c r="C58" s="5" t="n"/>
      <c r="D58" s="7" t="n"/>
      <c r="E58" s="7" t="n"/>
      <c r="F58" s="7" t="n"/>
      <c r="G58" s="7" t="n"/>
      <c r="H58" s="7" t="n"/>
      <c r="I58" s="8" t="n"/>
      <c r="J58" s="8" t="n"/>
      <c r="K58" s="9">
        <f>IF($A58="","",IF($I58="","",$I58+IF($J58="",0,$J58)))</f>
        <v/>
      </c>
      <c r="L58" s="7" t="n"/>
      <c r="M58" s="5" t="n"/>
      <c r="N58" s="5" t="n"/>
      <c r="O58" s="6" t="n"/>
      <c r="P58" s="7" t="n"/>
      <c r="Q58" s="7" t="n"/>
      <c r="R58" s="10">
        <f>IF($A58="","",IF(OR($C58="Encaissement",$C58="Décaissement"),"OK","À vérifier"))</f>
        <v/>
      </c>
      <c r="S58" s="9">
        <f>IF(OR($A58="",$K58=""),"",IF($C58="Encaissement",$K58,IF($C58="Décaissement",-$K58,0)))</f>
        <v/>
      </c>
      <c r="T58" s="10">
        <f>IF($A58="","",IF($P58="","Manquant","Présent"))</f>
        <v/>
      </c>
      <c r="U58" s="10">
        <f>IF($A58="","",IFERROR(VLOOKUP($F58,'Paramètres et consignes'!$A$12:$B$13,2,0),""))</f>
        <v/>
      </c>
    </row>
    <row r="59" ht="32" customHeight="1">
      <c r="A59" s="5" t="n"/>
      <c r="B59" s="6" t="n"/>
      <c r="C59" s="5" t="n"/>
      <c r="D59" s="7" t="n"/>
      <c r="E59" s="7" t="n"/>
      <c r="F59" s="7" t="n"/>
      <c r="G59" s="7" t="n"/>
      <c r="H59" s="7" t="n"/>
      <c r="I59" s="8" t="n"/>
      <c r="J59" s="8" t="n"/>
      <c r="K59" s="11">
        <f>IF($A59="","",IF($I59="","",$I59+IF($J59="",0,$J59)))</f>
        <v/>
      </c>
      <c r="L59" s="7" t="n"/>
      <c r="M59" s="5" t="n"/>
      <c r="N59" s="5" t="n"/>
      <c r="O59" s="6" t="n"/>
      <c r="P59" s="7" t="n"/>
      <c r="Q59" s="7" t="n"/>
      <c r="R59" s="12">
        <f>IF($A59="","",IF(OR($C59="Encaissement",$C59="Décaissement"),"OK","À vérifier"))</f>
        <v/>
      </c>
      <c r="S59" s="11">
        <f>IF(OR($A59="",$K59=""),"",IF($C59="Encaissement",$K59,IF($C59="Décaissement",-$K59,0)))</f>
        <v/>
      </c>
      <c r="T59" s="12">
        <f>IF($A59="","",IF($P59="","Manquant","Présent"))</f>
        <v/>
      </c>
      <c r="U59" s="12">
        <f>IF($A59="","",IFERROR(VLOOKUP($F59,'Paramètres et consignes'!$A$12:$B$13,2,0),""))</f>
        <v/>
      </c>
    </row>
    <row r="60" ht="32" customHeight="1">
      <c r="A60" s="5" t="n"/>
      <c r="B60" s="6" t="n"/>
      <c r="C60" s="5" t="n"/>
      <c r="D60" s="7" t="n"/>
      <c r="E60" s="7" t="n"/>
      <c r="F60" s="7" t="n"/>
      <c r="G60" s="7" t="n"/>
      <c r="H60" s="7" t="n"/>
      <c r="I60" s="8" t="n"/>
      <c r="J60" s="8" t="n"/>
      <c r="K60" s="9">
        <f>IF($A60="","",IF($I60="","",$I60+IF($J60="",0,$J60)))</f>
        <v/>
      </c>
      <c r="L60" s="7" t="n"/>
      <c r="M60" s="5" t="n"/>
      <c r="N60" s="5" t="n"/>
      <c r="O60" s="6" t="n"/>
      <c r="P60" s="7" t="n"/>
      <c r="Q60" s="7" t="n"/>
      <c r="R60" s="10">
        <f>IF($A60="","",IF(OR($C60="Encaissement",$C60="Décaissement"),"OK","À vérifier"))</f>
        <v/>
      </c>
      <c r="S60" s="9">
        <f>IF(OR($A60="",$K60=""),"",IF($C60="Encaissement",$K60,IF($C60="Décaissement",-$K60,0)))</f>
        <v/>
      </c>
      <c r="T60" s="10">
        <f>IF($A60="","",IF($P60="","Manquant","Présent"))</f>
        <v/>
      </c>
      <c r="U60" s="10">
        <f>IF($A60="","",IFERROR(VLOOKUP($F60,'Paramètres et consignes'!$A$12:$B$13,2,0),""))</f>
        <v/>
      </c>
    </row>
    <row r="61" ht="32" customHeight="1">
      <c r="A61" s="5" t="n"/>
      <c r="B61" s="6" t="n"/>
      <c r="C61" s="5" t="n"/>
      <c r="D61" s="7" t="n"/>
      <c r="E61" s="7" t="n"/>
      <c r="F61" s="7" t="n"/>
      <c r="G61" s="7" t="n"/>
      <c r="H61" s="7" t="n"/>
      <c r="I61" s="8" t="n"/>
      <c r="J61" s="8" t="n"/>
      <c r="K61" s="11">
        <f>IF($A61="","",IF($I61="","",$I61+IF($J61="",0,$J61)))</f>
        <v/>
      </c>
      <c r="L61" s="7" t="n"/>
      <c r="M61" s="5" t="n"/>
      <c r="N61" s="5" t="n"/>
      <c r="O61" s="6" t="n"/>
      <c r="P61" s="7" t="n"/>
      <c r="Q61" s="7" t="n"/>
      <c r="R61" s="12">
        <f>IF($A61="","",IF(OR($C61="Encaissement",$C61="Décaissement"),"OK","À vérifier"))</f>
        <v/>
      </c>
      <c r="S61" s="11">
        <f>IF(OR($A61="",$K61=""),"",IF($C61="Encaissement",$K61,IF($C61="Décaissement",-$K61,0)))</f>
        <v/>
      </c>
      <c r="T61" s="12">
        <f>IF($A61="","",IF($P61="","Manquant","Présent"))</f>
        <v/>
      </c>
      <c r="U61" s="12">
        <f>IF($A61="","",IFERROR(VLOOKUP($F61,'Paramètres et consignes'!$A$12:$B$13,2,0),""))</f>
        <v/>
      </c>
    </row>
    <row r="62" ht="32" customHeight="1">
      <c r="A62" s="5" t="n"/>
      <c r="B62" s="6" t="n"/>
      <c r="C62" s="5" t="n"/>
      <c r="D62" s="7" t="n"/>
      <c r="E62" s="7" t="n"/>
      <c r="F62" s="7" t="n"/>
      <c r="G62" s="7" t="n"/>
      <c r="H62" s="7" t="n"/>
      <c r="I62" s="8" t="n"/>
      <c r="J62" s="8" t="n"/>
      <c r="K62" s="9">
        <f>IF($A62="","",IF($I62="","",$I62+IF($J62="",0,$J62)))</f>
        <v/>
      </c>
      <c r="L62" s="7" t="n"/>
      <c r="M62" s="5" t="n"/>
      <c r="N62" s="5" t="n"/>
      <c r="O62" s="6" t="n"/>
      <c r="P62" s="7" t="n"/>
      <c r="Q62" s="7" t="n"/>
      <c r="R62" s="10">
        <f>IF($A62="","",IF(OR($C62="Encaissement",$C62="Décaissement"),"OK","À vérifier"))</f>
        <v/>
      </c>
      <c r="S62" s="9">
        <f>IF(OR($A62="",$K62=""),"",IF($C62="Encaissement",$K62,IF($C62="Décaissement",-$K62,0)))</f>
        <v/>
      </c>
      <c r="T62" s="10">
        <f>IF($A62="","",IF($P62="","Manquant","Présent"))</f>
        <v/>
      </c>
      <c r="U62" s="10">
        <f>IF($A62="","",IFERROR(VLOOKUP($F62,'Paramètres et consignes'!$A$12:$B$13,2,0),""))</f>
        <v/>
      </c>
    </row>
    <row r="63" ht="32" customHeight="1">
      <c r="A63" s="5" t="n"/>
      <c r="B63" s="6" t="n"/>
      <c r="C63" s="5" t="n"/>
      <c r="D63" s="7" t="n"/>
      <c r="E63" s="7" t="n"/>
      <c r="F63" s="7" t="n"/>
      <c r="G63" s="7" t="n"/>
      <c r="H63" s="7" t="n"/>
      <c r="I63" s="8" t="n"/>
      <c r="J63" s="8" t="n"/>
      <c r="K63" s="11">
        <f>IF($A63="","",IF($I63="","",$I63+IF($J63="",0,$J63)))</f>
        <v/>
      </c>
      <c r="L63" s="7" t="n"/>
      <c r="M63" s="5" t="n"/>
      <c r="N63" s="5" t="n"/>
      <c r="O63" s="6" t="n"/>
      <c r="P63" s="7" t="n"/>
      <c r="Q63" s="7" t="n"/>
      <c r="R63" s="12">
        <f>IF($A63="","",IF(OR($C63="Encaissement",$C63="Décaissement"),"OK","À vérifier"))</f>
        <v/>
      </c>
      <c r="S63" s="11">
        <f>IF(OR($A63="",$K63=""),"",IF($C63="Encaissement",$K63,IF($C63="Décaissement",-$K63,0)))</f>
        <v/>
      </c>
      <c r="T63" s="12">
        <f>IF($A63="","",IF($P63="","Manquant","Présent"))</f>
        <v/>
      </c>
      <c r="U63" s="12">
        <f>IF($A63="","",IFERROR(VLOOKUP($F63,'Paramètres et consignes'!$A$12:$B$13,2,0),""))</f>
        <v/>
      </c>
    </row>
    <row r="64" ht="32" customHeight="1">
      <c r="A64" s="5" t="n"/>
      <c r="B64" s="6" t="n"/>
      <c r="C64" s="5" t="n"/>
      <c r="D64" s="7" t="n"/>
      <c r="E64" s="7" t="n"/>
      <c r="F64" s="7" t="n"/>
      <c r="G64" s="7" t="n"/>
      <c r="H64" s="7" t="n"/>
      <c r="I64" s="8" t="n"/>
      <c r="J64" s="8" t="n"/>
      <c r="K64" s="9">
        <f>IF($A64="","",IF($I64="","",$I64+IF($J64="",0,$J64)))</f>
        <v/>
      </c>
      <c r="L64" s="7" t="n"/>
      <c r="M64" s="5" t="n"/>
      <c r="N64" s="5" t="n"/>
      <c r="O64" s="6" t="n"/>
      <c r="P64" s="7" t="n"/>
      <c r="Q64" s="7" t="n"/>
      <c r="R64" s="10">
        <f>IF($A64="","",IF(OR($C64="Encaissement",$C64="Décaissement"),"OK","À vérifier"))</f>
        <v/>
      </c>
      <c r="S64" s="9">
        <f>IF(OR($A64="",$K64=""),"",IF($C64="Encaissement",$K64,IF($C64="Décaissement",-$K64,0)))</f>
        <v/>
      </c>
      <c r="T64" s="10">
        <f>IF($A64="","",IF($P64="","Manquant","Présent"))</f>
        <v/>
      </c>
      <c r="U64" s="10">
        <f>IF($A64="","",IFERROR(VLOOKUP($F64,'Paramètres et consignes'!$A$12:$B$13,2,0),""))</f>
        <v/>
      </c>
    </row>
    <row r="65" ht="32" customHeight="1">
      <c r="A65" s="5" t="n"/>
      <c r="B65" s="6" t="n"/>
      <c r="C65" s="5" t="n"/>
      <c r="D65" s="7" t="n"/>
      <c r="E65" s="7" t="n"/>
      <c r="F65" s="7" t="n"/>
      <c r="G65" s="7" t="n"/>
      <c r="H65" s="7" t="n"/>
      <c r="I65" s="8" t="n"/>
      <c r="J65" s="8" t="n"/>
      <c r="K65" s="11">
        <f>IF($A65="","",IF($I65="","",$I65+IF($J65="",0,$J65)))</f>
        <v/>
      </c>
      <c r="L65" s="7" t="n"/>
      <c r="M65" s="5" t="n"/>
      <c r="N65" s="5" t="n"/>
      <c r="O65" s="6" t="n"/>
      <c r="P65" s="7" t="n"/>
      <c r="Q65" s="7" t="n"/>
      <c r="R65" s="12">
        <f>IF($A65="","",IF(OR($C65="Encaissement",$C65="Décaissement"),"OK","À vérifier"))</f>
        <v/>
      </c>
      <c r="S65" s="11">
        <f>IF(OR($A65="",$K65=""),"",IF($C65="Encaissement",$K65,IF($C65="Décaissement",-$K65,0)))</f>
        <v/>
      </c>
      <c r="T65" s="12">
        <f>IF($A65="","",IF($P65="","Manquant","Présent"))</f>
        <v/>
      </c>
      <c r="U65" s="12">
        <f>IF($A65="","",IFERROR(VLOOKUP($F65,'Paramètres et consignes'!$A$12:$B$13,2,0),""))</f>
        <v/>
      </c>
    </row>
    <row r="66" ht="32" customHeight="1">
      <c r="A66" s="5" t="n"/>
      <c r="B66" s="6" t="n"/>
      <c r="C66" s="5" t="n"/>
      <c r="D66" s="7" t="n"/>
      <c r="E66" s="7" t="n"/>
      <c r="F66" s="7" t="n"/>
      <c r="G66" s="7" t="n"/>
      <c r="H66" s="7" t="n"/>
      <c r="I66" s="8" t="n"/>
      <c r="J66" s="8" t="n"/>
      <c r="K66" s="9">
        <f>IF($A66="","",IF($I66="","",$I66+IF($J66="",0,$J66)))</f>
        <v/>
      </c>
      <c r="L66" s="7" t="n"/>
      <c r="M66" s="5" t="n"/>
      <c r="N66" s="5" t="n"/>
      <c r="O66" s="6" t="n"/>
      <c r="P66" s="7" t="n"/>
      <c r="Q66" s="7" t="n"/>
      <c r="R66" s="10">
        <f>IF($A66="","",IF(OR($C66="Encaissement",$C66="Décaissement"),"OK","À vérifier"))</f>
        <v/>
      </c>
      <c r="S66" s="9">
        <f>IF(OR($A66="",$K66=""),"",IF($C66="Encaissement",$K66,IF($C66="Décaissement",-$K66,0)))</f>
        <v/>
      </c>
      <c r="T66" s="10">
        <f>IF($A66="","",IF($P66="","Manquant","Présent"))</f>
        <v/>
      </c>
      <c r="U66" s="10">
        <f>IF($A66="","",IFERROR(VLOOKUP($F66,'Paramètres et consignes'!$A$12:$B$13,2,0),""))</f>
        <v/>
      </c>
    </row>
    <row r="67" ht="32" customHeight="1">
      <c r="A67" s="5" t="n"/>
      <c r="B67" s="6" t="n"/>
      <c r="C67" s="5" t="n"/>
      <c r="D67" s="7" t="n"/>
      <c r="E67" s="7" t="n"/>
      <c r="F67" s="7" t="n"/>
      <c r="G67" s="7" t="n"/>
      <c r="H67" s="7" t="n"/>
      <c r="I67" s="8" t="n"/>
      <c r="J67" s="8" t="n"/>
      <c r="K67" s="11">
        <f>IF($A67="","",IF($I67="","",$I67+IF($J67="",0,$J67)))</f>
        <v/>
      </c>
      <c r="L67" s="7" t="n"/>
      <c r="M67" s="5" t="n"/>
      <c r="N67" s="5" t="n"/>
      <c r="O67" s="6" t="n"/>
      <c r="P67" s="7" t="n"/>
      <c r="Q67" s="7" t="n"/>
      <c r="R67" s="12">
        <f>IF($A67="","",IF(OR($C67="Encaissement",$C67="Décaissement"),"OK","À vérifier"))</f>
        <v/>
      </c>
      <c r="S67" s="11">
        <f>IF(OR($A67="",$K67=""),"",IF($C67="Encaissement",$K67,IF($C67="Décaissement",-$K67,0)))</f>
        <v/>
      </c>
      <c r="T67" s="12">
        <f>IF($A67="","",IF($P67="","Manquant","Présent"))</f>
        <v/>
      </c>
      <c r="U67" s="12">
        <f>IF($A67="","",IFERROR(VLOOKUP($F67,'Paramètres et consignes'!$A$12:$B$13,2,0),""))</f>
        <v/>
      </c>
    </row>
    <row r="68" ht="32" customHeight="1">
      <c r="A68" s="5" t="n"/>
      <c r="B68" s="6" t="n"/>
      <c r="C68" s="5" t="n"/>
      <c r="D68" s="7" t="n"/>
      <c r="E68" s="7" t="n"/>
      <c r="F68" s="7" t="n"/>
      <c r="G68" s="7" t="n"/>
      <c r="H68" s="7" t="n"/>
      <c r="I68" s="8" t="n"/>
      <c r="J68" s="8" t="n"/>
      <c r="K68" s="9">
        <f>IF($A68="","",IF($I68="","",$I68+IF($J68="",0,$J68)))</f>
        <v/>
      </c>
      <c r="L68" s="7" t="n"/>
      <c r="M68" s="5" t="n"/>
      <c r="N68" s="5" t="n"/>
      <c r="O68" s="6" t="n"/>
      <c r="P68" s="7" t="n"/>
      <c r="Q68" s="7" t="n"/>
      <c r="R68" s="10">
        <f>IF($A68="","",IF(OR($C68="Encaissement",$C68="Décaissement"),"OK","À vérifier"))</f>
        <v/>
      </c>
      <c r="S68" s="9">
        <f>IF(OR($A68="",$K68=""),"",IF($C68="Encaissement",$K68,IF($C68="Décaissement",-$K68,0)))</f>
        <v/>
      </c>
      <c r="T68" s="10">
        <f>IF($A68="","",IF($P68="","Manquant","Présent"))</f>
        <v/>
      </c>
      <c r="U68" s="10">
        <f>IF($A68="","",IFERROR(VLOOKUP($F68,'Paramètres et consignes'!$A$12:$B$13,2,0),""))</f>
        <v/>
      </c>
    </row>
    <row r="69" ht="32" customHeight="1">
      <c r="A69" s="5" t="n"/>
      <c r="B69" s="6" t="n"/>
      <c r="C69" s="5" t="n"/>
      <c r="D69" s="7" t="n"/>
      <c r="E69" s="7" t="n"/>
      <c r="F69" s="7" t="n"/>
      <c r="G69" s="7" t="n"/>
      <c r="H69" s="7" t="n"/>
      <c r="I69" s="8" t="n"/>
      <c r="J69" s="8" t="n"/>
      <c r="K69" s="11">
        <f>IF($A69="","",IF($I69="","",$I69+IF($J69="",0,$J69)))</f>
        <v/>
      </c>
      <c r="L69" s="7" t="n"/>
      <c r="M69" s="5" t="n"/>
      <c r="N69" s="5" t="n"/>
      <c r="O69" s="6" t="n"/>
      <c r="P69" s="7" t="n"/>
      <c r="Q69" s="7" t="n"/>
      <c r="R69" s="12">
        <f>IF($A69="","",IF(OR($C69="Encaissement",$C69="Décaissement"),"OK","À vérifier"))</f>
        <v/>
      </c>
      <c r="S69" s="11">
        <f>IF(OR($A69="",$K69=""),"",IF($C69="Encaissement",$K69,IF($C69="Décaissement",-$K69,0)))</f>
        <v/>
      </c>
      <c r="T69" s="12">
        <f>IF($A69="","",IF($P69="","Manquant","Présent"))</f>
        <v/>
      </c>
      <c r="U69" s="12">
        <f>IF($A69="","",IFERROR(VLOOKUP($F69,'Paramètres et consignes'!$A$12:$B$13,2,0),""))</f>
        <v/>
      </c>
    </row>
    <row r="70" ht="32" customHeight="1">
      <c r="A70" s="5" t="n"/>
      <c r="B70" s="6" t="n"/>
      <c r="C70" s="5" t="n"/>
      <c r="D70" s="7" t="n"/>
      <c r="E70" s="7" t="n"/>
      <c r="F70" s="7" t="n"/>
      <c r="G70" s="7" t="n"/>
      <c r="H70" s="7" t="n"/>
      <c r="I70" s="8" t="n"/>
      <c r="J70" s="8" t="n"/>
      <c r="K70" s="9">
        <f>IF($A70="","",IF($I70="","",$I70+IF($J70="",0,$J70)))</f>
        <v/>
      </c>
      <c r="L70" s="7" t="n"/>
      <c r="M70" s="5" t="n"/>
      <c r="N70" s="5" t="n"/>
      <c r="O70" s="6" t="n"/>
      <c r="P70" s="7" t="n"/>
      <c r="Q70" s="7" t="n"/>
      <c r="R70" s="10">
        <f>IF($A70="","",IF(OR($C70="Encaissement",$C70="Décaissement"),"OK","À vérifier"))</f>
        <v/>
      </c>
      <c r="S70" s="9">
        <f>IF(OR($A70="",$K70=""),"",IF($C70="Encaissement",$K70,IF($C70="Décaissement",-$K70,0)))</f>
        <v/>
      </c>
      <c r="T70" s="10">
        <f>IF($A70="","",IF($P70="","Manquant","Présent"))</f>
        <v/>
      </c>
      <c r="U70" s="10">
        <f>IF($A70="","",IFERROR(VLOOKUP($F70,'Paramètres et consignes'!$A$12:$B$13,2,0),""))</f>
        <v/>
      </c>
    </row>
    <row r="71" ht="32" customHeight="1">
      <c r="A71" s="5" t="n"/>
      <c r="B71" s="6" t="n"/>
      <c r="C71" s="5" t="n"/>
      <c r="D71" s="7" t="n"/>
      <c r="E71" s="7" t="n"/>
      <c r="F71" s="7" t="n"/>
      <c r="G71" s="7" t="n"/>
      <c r="H71" s="7" t="n"/>
      <c r="I71" s="8" t="n"/>
      <c r="J71" s="8" t="n"/>
      <c r="K71" s="11">
        <f>IF($A71="","",IF($I71="","",$I71+IF($J71="",0,$J71)))</f>
        <v/>
      </c>
      <c r="L71" s="7" t="n"/>
      <c r="M71" s="5" t="n"/>
      <c r="N71" s="5" t="n"/>
      <c r="O71" s="6" t="n"/>
      <c r="P71" s="7" t="n"/>
      <c r="Q71" s="7" t="n"/>
      <c r="R71" s="12">
        <f>IF($A71="","",IF(OR($C71="Encaissement",$C71="Décaissement"),"OK","À vérifier"))</f>
        <v/>
      </c>
      <c r="S71" s="11">
        <f>IF(OR($A71="",$K71=""),"",IF($C71="Encaissement",$K71,IF($C71="Décaissement",-$K71,0)))</f>
        <v/>
      </c>
      <c r="T71" s="12">
        <f>IF($A71="","",IF($P71="","Manquant","Présent"))</f>
        <v/>
      </c>
      <c r="U71" s="12">
        <f>IF($A71="","",IFERROR(VLOOKUP($F71,'Paramètres et consignes'!$A$12:$B$13,2,0),""))</f>
        <v/>
      </c>
    </row>
    <row r="72" ht="32" customHeight="1">
      <c r="A72" s="5" t="n"/>
      <c r="B72" s="6" t="n"/>
      <c r="C72" s="5" t="n"/>
      <c r="D72" s="7" t="n"/>
      <c r="E72" s="7" t="n"/>
      <c r="F72" s="7" t="n"/>
      <c r="G72" s="7" t="n"/>
      <c r="H72" s="7" t="n"/>
      <c r="I72" s="8" t="n"/>
      <c r="J72" s="8" t="n"/>
      <c r="K72" s="9">
        <f>IF($A72="","",IF($I72="","",$I72+IF($J72="",0,$J72)))</f>
        <v/>
      </c>
      <c r="L72" s="7" t="n"/>
      <c r="M72" s="5" t="n"/>
      <c r="N72" s="5" t="n"/>
      <c r="O72" s="6" t="n"/>
      <c r="P72" s="7" t="n"/>
      <c r="Q72" s="7" t="n"/>
      <c r="R72" s="10">
        <f>IF($A72="","",IF(OR($C72="Encaissement",$C72="Décaissement"),"OK","À vérifier"))</f>
        <v/>
      </c>
      <c r="S72" s="9">
        <f>IF(OR($A72="",$K72=""),"",IF($C72="Encaissement",$K72,IF($C72="Décaissement",-$K72,0)))</f>
        <v/>
      </c>
      <c r="T72" s="10">
        <f>IF($A72="","",IF($P72="","Manquant","Présent"))</f>
        <v/>
      </c>
      <c r="U72" s="10">
        <f>IF($A72="","",IFERROR(VLOOKUP($F72,'Paramètres et consignes'!$A$12:$B$13,2,0),""))</f>
        <v/>
      </c>
    </row>
    <row r="73" ht="32" customHeight="1">
      <c r="A73" s="5" t="n"/>
      <c r="B73" s="6" t="n"/>
      <c r="C73" s="5" t="n"/>
      <c r="D73" s="7" t="n"/>
      <c r="E73" s="7" t="n"/>
      <c r="F73" s="7" t="n"/>
      <c r="G73" s="7" t="n"/>
      <c r="H73" s="7" t="n"/>
      <c r="I73" s="8" t="n"/>
      <c r="J73" s="8" t="n"/>
      <c r="K73" s="11">
        <f>IF($A73="","",IF($I73="","",$I73+IF($J73="",0,$J73)))</f>
        <v/>
      </c>
      <c r="L73" s="7" t="n"/>
      <c r="M73" s="5" t="n"/>
      <c r="N73" s="5" t="n"/>
      <c r="O73" s="6" t="n"/>
      <c r="P73" s="7" t="n"/>
      <c r="Q73" s="7" t="n"/>
      <c r="R73" s="12">
        <f>IF($A73="","",IF(OR($C73="Encaissement",$C73="Décaissement"),"OK","À vérifier"))</f>
        <v/>
      </c>
      <c r="S73" s="11">
        <f>IF(OR($A73="",$K73=""),"",IF($C73="Encaissement",$K73,IF($C73="Décaissement",-$K73,0)))</f>
        <v/>
      </c>
      <c r="T73" s="12">
        <f>IF($A73="","",IF($P73="","Manquant","Présent"))</f>
        <v/>
      </c>
      <c r="U73" s="12">
        <f>IF($A73="","",IFERROR(VLOOKUP($F73,'Paramètres et consignes'!$A$12:$B$13,2,0),""))</f>
        <v/>
      </c>
    </row>
    <row r="74" ht="32" customHeight="1">
      <c r="A74" s="5" t="n"/>
      <c r="B74" s="6" t="n"/>
      <c r="C74" s="5" t="n"/>
      <c r="D74" s="7" t="n"/>
      <c r="E74" s="7" t="n"/>
      <c r="F74" s="7" t="n"/>
      <c r="G74" s="7" t="n"/>
      <c r="H74" s="7" t="n"/>
      <c r="I74" s="8" t="n"/>
      <c r="J74" s="8" t="n"/>
      <c r="K74" s="9">
        <f>IF($A74="","",IF($I74="","",$I74+IF($J74="",0,$J74)))</f>
        <v/>
      </c>
      <c r="L74" s="7" t="n"/>
      <c r="M74" s="5" t="n"/>
      <c r="N74" s="5" t="n"/>
      <c r="O74" s="6" t="n"/>
      <c r="P74" s="7" t="n"/>
      <c r="Q74" s="7" t="n"/>
      <c r="R74" s="10">
        <f>IF($A74="","",IF(OR($C74="Encaissement",$C74="Décaissement"),"OK","À vérifier"))</f>
        <v/>
      </c>
      <c r="S74" s="9">
        <f>IF(OR($A74="",$K74=""),"",IF($C74="Encaissement",$K74,IF($C74="Décaissement",-$K74,0)))</f>
        <v/>
      </c>
      <c r="T74" s="10">
        <f>IF($A74="","",IF($P74="","Manquant","Présent"))</f>
        <v/>
      </c>
      <c r="U74" s="10">
        <f>IF($A74="","",IFERROR(VLOOKUP($F74,'Paramètres et consignes'!$A$12:$B$13,2,0),""))</f>
        <v/>
      </c>
    </row>
    <row r="75" ht="32" customHeight="1">
      <c r="A75" s="5" t="n"/>
      <c r="B75" s="6" t="n"/>
      <c r="C75" s="5" t="n"/>
      <c r="D75" s="7" t="n"/>
      <c r="E75" s="7" t="n"/>
      <c r="F75" s="7" t="n"/>
      <c r="G75" s="7" t="n"/>
      <c r="H75" s="7" t="n"/>
      <c r="I75" s="8" t="n"/>
      <c r="J75" s="8" t="n"/>
      <c r="K75" s="11">
        <f>IF($A75="","",IF($I75="","",$I75+IF($J75="",0,$J75)))</f>
        <v/>
      </c>
      <c r="L75" s="7" t="n"/>
      <c r="M75" s="5" t="n"/>
      <c r="N75" s="5" t="n"/>
      <c r="O75" s="6" t="n"/>
      <c r="P75" s="7" t="n"/>
      <c r="Q75" s="7" t="n"/>
      <c r="R75" s="12">
        <f>IF($A75="","",IF(OR($C75="Encaissement",$C75="Décaissement"),"OK","À vérifier"))</f>
        <v/>
      </c>
      <c r="S75" s="11">
        <f>IF(OR($A75="",$K75=""),"",IF($C75="Encaissement",$K75,IF($C75="Décaissement",-$K75,0)))</f>
        <v/>
      </c>
      <c r="T75" s="12">
        <f>IF($A75="","",IF($P75="","Manquant","Présent"))</f>
        <v/>
      </c>
      <c r="U75" s="12">
        <f>IF($A75="","",IFERROR(VLOOKUP($F75,'Paramètres et consignes'!$A$12:$B$13,2,0),""))</f>
        <v/>
      </c>
    </row>
    <row r="76" ht="32" customHeight="1">
      <c r="A76" s="5" t="n"/>
      <c r="B76" s="6" t="n"/>
      <c r="C76" s="5" t="n"/>
      <c r="D76" s="7" t="n"/>
      <c r="E76" s="7" t="n"/>
      <c r="F76" s="7" t="n"/>
      <c r="G76" s="7" t="n"/>
      <c r="H76" s="7" t="n"/>
      <c r="I76" s="8" t="n"/>
      <c r="J76" s="8" t="n"/>
      <c r="K76" s="9">
        <f>IF($A76="","",IF($I76="","",$I76+IF($J76="",0,$J76)))</f>
        <v/>
      </c>
      <c r="L76" s="7" t="n"/>
      <c r="M76" s="5" t="n"/>
      <c r="N76" s="5" t="n"/>
      <c r="O76" s="6" t="n"/>
      <c r="P76" s="7" t="n"/>
      <c r="Q76" s="7" t="n"/>
      <c r="R76" s="10">
        <f>IF($A76="","",IF(OR($C76="Encaissement",$C76="Décaissement"),"OK","À vérifier"))</f>
        <v/>
      </c>
      <c r="S76" s="9">
        <f>IF(OR($A76="",$K76=""),"",IF($C76="Encaissement",$K76,IF($C76="Décaissement",-$K76,0)))</f>
        <v/>
      </c>
      <c r="T76" s="10">
        <f>IF($A76="","",IF($P76="","Manquant","Présent"))</f>
        <v/>
      </c>
      <c r="U76" s="10">
        <f>IF($A76="","",IFERROR(VLOOKUP($F76,'Paramètres et consignes'!$A$12:$B$13,2,0),""))</f>
        <v/>
      </c>
    </row>
    <row r="77" ht="32" customHeight="1">
      <c r="A77" s="5" t="n"/>
      <c r="B77" s="6" t="n"/>
      <c r="C77" s="5" t="n"/>
      <c r="D77" s="7" t="n"/>
      <c r="E77" s="7" t="n"/>
      <c r="F77" s="7" t="n"/>
      <c r="G77" s="7" t="n"/>
      <c r="H77" s="7" t="n"/>
      <c r="I77" s="8" t="n"/>
      <c r="J77" s="8" t="n"/>
      <c r="K77" s="11">
        <f>IF($A77="","",IF($I77="","",$I77+IF($J77="",0,$J77)))</f>
        <v/>
      </c>
      <c r="L77" s="7" t="n"/>
      <c r="M77" s="5" t="n"/>
      <c r="N77" s="5" t="n"/>
      <c r="O77" s="6" t="n"/>
      <c r="P77" s="7" t="n"/>
      <c r="Q77" s="7" t="n"/>
      <c r="R77" s="12">
        <f>IF($A77="","",IF(OR($C77="Encaissement",$C77="Décaissement"),"OK","À vérifier"))</f>
        <v/>
      </c>
      <c r="S77" s="11">
        <f>IF(OR($A77="",$K77=""),"",IF($C77="Encaissement",$K77,IF($C77="Décaissement",-$K77,0)))</f>
        <v/>
      </c>
      <c r="T77" s="12">
        <f>IF($A77="","",IF($P77="","Manquant","Présent"))</f>
        <v/>
      </c>
      <c r="U77" s="12">
        <f>IF($A77="","",IFERROR(VLOOKUP($F77,'Paramètres et consignes'!$A$12:$B$13,2,0),""))</f>
        <v/>
      </c>
    </row>
    <row r="78" ht="32" customHeight="1">
      <c r="A78" s="5" t="n"/>
      <c r="B78" s="6" t="n"/>
      <c r="C78" s="5" t="n"/>
      <c r="D78" s="7" t="n"/>
      <c r="E78" s="7" t="n"/>
      <c r="F78" s="7" t="n"/>
      <c r="G78" s="7" t="n"/>
      <c r="H78" s="7" t="n"/>
      <c r="I78" s="8" t="n"/>
      <c r="J78" s="8" t="n"/>
      <c r="K78" s="9">
        <f>IF($A78="","",IF($I78="","",$I78+IF($J78="",0,$J78)))</f>
        <v/>
      </c>
      <c r="L78" s="7" t="n"/>
      <c r="M78" s="5" t="n"/>
      <c r="N78" s="5" t="n"/>
      <c r="O78" s="6" t="n"/>
      <c r="P78" s="7" t="n"/>
      <c r="Q78" s="7" t="n"/>
      <c r="R78" s="10">
        <f>IF($A78="","",IF(OR($C78="Encaissement",$C78="Décaissement"),"OK","À vérifier"))</f>
        <v/>
      </c>
      <c r="S78" s="9">
        <f>IF(OR($A78="",$K78=""),"",IF($C78="Encaissement",$K78,IF($C78="Décaissement",-$K78,0)))</f>
        <v/>
      </c>
      <c r="T78" s="10">
        <f>IF($A78="","",IF($P78="","Manquant","Présent"))</f>
        <v/>
      </c>
      <c r="U78" s="10">
        <f>IF($A78="","",IFERROR(VLOOKUP($F78,'Paramètres et consignes'!$A$12:$B$13,2,0),""))</f>
        <v/>
      </c>
    </row>
    <row r="79" ht="32" customHeight="1">
      <c r="A79" s="5" t="n"/>
      <c r="B79" s="6" t="n"/>
      <c r="C79" s="5" t="n"/>
      <c r="D79" s="7" t="n"/>
      <c r="E79" s="7" t="n"/>
      <c r="F79" s="7" t="n"/>
      <c r="G79" s="7" t="n"/>
      <c r="H79" s="7" t="n"/>
      <c r="I79" s="8" t="n"/>
      <c r="J79" s="8" t="n"/>
      <c r="K79" s="11">
        <f>IF($A79="","",IF($I79="","",$I79+IF($J79="",0,$J79)))</f>
        <v/>
      </c>
      <c r="L79" s="7" t="n"/>
      <c r="M79" s="5" t="n"/>
      <c r="N79" s="5" t="n"/>
      <c r="O79" s="6" t="n"/>
      <c r="P79" s="7" t="n"/>
      <c r="Q79" s="7" t="n"/>
      <c r="R79" s="12">
        <f>IF($A79="","",IF(OR($C79="Encaissement",$C79="Décaissement"),"OK","À vérifier"))</f>
        <v/>
      </c>
      <c r="S79" s="11">
        <f>IF(OR($A79="",$K79=""),"",IF($C79="Encaissement",$K79,IF($C79="Décaissement",-$K79,0)))</f>
        <v/>
      </c>
      <c r="T79" s="12">
        <f>IF($A79="","",IF($P79="","Manquant","Présent"))</f>
        <v/>
      </c>
      <c r="U79" s="12">
        <f>IF($A79="","",IFERROR(VLOOKUP($F79,'Paramètres et consignes'!$A$12:$B$13,2,0),""))</f>
        <v/>
      </c>
    </row>
    <row r="80" ht="32" customHeight="1">
      <c r="A80" s="5" t="n"/>
      <c r="B80" s="6" t="n"/>
      <c r="C80" s="5" t="n"/>
      <c r="D80" s="7" t="n"/>
      <c r="E80" s="7" t="n"/>
      <c r="F80" s="7" t="n"/>
      <c r="G80" s="7" t="n"/>
      <c r="H80" s="7" t="n"/>
      <c r="I80" s="8" t="n"/>
      <c r="J80" s="8" t="n"/>
      <c r="K80" s="9">
        <f>IF($A80="","",IF($I80="","",$I80+IF($J80="",0,$J80)))</f>
        <v/>
      </c>
      <c r="L80" s="7" t="n"/>
      <c r="M80" s="5" t="n"/>
      <c r="N80" s="5" t="n"/>
      <c r="O80" s="6" t="n"/>
      <c r="P80" s="7" t="n"/>
      <c r="Q80" s="7" t="n"/>
      <c r="R80" s="10">
        <f>IF($A80="","",IF(OR($C80="Encaissement",$C80="Décaissement"),"OK","À vérifier"))</f>
        <v/>
      </c>
      <c r="S80" s="9">
        <f>IF(OR($A80="",$K80=""),"",IF($C80="Encaissement",$K80,IF($C80="Décaissement",-$K80,0)))</f>
        <v/>
      </c>
      <c r="T80" s="10">
        <f>IF($A80="","",IF($P80="","Manquant","Présent"))</f>
        <v/>
      </c>
      <c r="U80" s="10">
        <f>IF($A80="","",IFERROR(VLOOKUP($F80,'Paramètres et consignes'!$A$12:$B$13,2,0),""))</f>
        <v/>
      </c>
    </row>
    <row r="81" ht="32" customHeight="1">
      <c r="A81" s="5" t="n"/>
      <c r="B81" s="6" t="n"/>
      <c r="C81" s="5" t="n"/>
      <c r="D81" s="7" t="n"/>
      <c r="E81" s="7" t="n"/>
      <c r="F81" s="7" t="n"/>
      <c r="G81" s="7" t="n"/>
      <c r="H81" s="7" t="n"/>
      <c r="I81" s="8" t="n"/>
      <c r="J81" s="8" t="n"/>
      <c r="K81" s="11">
        <f>IF($A81="","",IF($I81="","",$I81+IF($J81="",0,$J81)))</f>
        <v/>
      </c>
      <c r="L81" s="7" t="n"/>
      <c r="M81" s="5" t="n"/>
      <c r="N81" s="5" t="n"/>
      <c r="O81" s="6" t="n"/>
      <c r="P81" s="7" t="n"/>
      <c r="Q81" s="7" t="n"/>
      <c r="R81" s="12">
        <f>IF($A81="","",IF(OR($C81="Encaissement",$C81="Décaissement"),"OK","À vérifier"))</f>
        <v/>
      </c>
      <c r="S81" s="11">
        <f>IF(OR($A81="",$K81=""),"",IF($C81="Encaissement",$K81,IF($C81="Décaissement",-$K81,0)))</f>
        <v/>
      </c>
      <c r="T81" s="12">
        <f>IF($A81="","",IF($P81="","Manquant","Présent"))</f>
        <v/>
      </c>
      <c r="U81" s="12">
        <f>IF($A81="","",IFERROR(VLOOKUP($F81,'Paramètres et consignes'!$A$12:$B$13,2,0),""))</f>
        <v/>
      </c>
    </row>
    <row r="82" ht="32" customHeight="1">
      <c r="A82" s="5" t="n"/>
      <c r="B82" s="6" t="n"/>
      <c r="C82" s="5" t="n"/>
      <c r="D82" s="7" t="n"/>
      <c r="E82" s="7" t="n"/>
      <c r="F82" s="7" t="n"/>
      <c r="G82" s="7" t="n"/>
      <c r="H82" s="7" t="n"/>
      <c r="I82" s="8" t="n"/>
      <c r="J82" s="8" t="n"/>
      <c r="K82" s="9">
        <f>IF($A82="","",IF($I82="","",$I82+IF($J82="",0,$J82)))</f>
        <v/>
      </c>
      <c r="L82" s="7" t="n"/>
      <c r="M82" s="5" t="n"/>
      <c r="N82" s="5" t="n"/>
      <c r="O82" s="6" t="n"/>
      <c r="P82" s="7" t="n"/>
      <c r="Q82" s="7" t="n"/>
      <c r="R82" s="10">
        <f>IF($A82="","",IF(OR($C82="Encaissement",$C82="Décaissement"),"OK","À vérifier"))</f>
        <v/>
      </c>
      <c r="S82" s="9">
        <f>IF(OR($A82="",$K82=""),"",IF($C82="Encaissement",$K82,IF($C82="Décaissement",-$K82,0)))</f>
        <v/>
      </c>
      <c r="T82" s="10">
        <f>IF($A82="","",IF($P82="","Manquant","Présent"))</f>
        <v/>
      </c>
      <c r="U82" s="10">
        <f>IF($A82="","",IFERROR(VLOOKUP($F82,'Paramètres et consignes'!$A$12:$B$13,2,0),""))</f>
        <v/>
      </c>
    </row>
    <row r="83" ht="32" customHeight="1">
      <c r="A83" s="5" t="n"/>
      <c r="B83" s="6" t="n"/>
      <c r="C83" s="5" t="n"/>
      <c r="D83" s="7" t="n"/>
      <c r="E83" s="7" t="n"/>
      <c r="F83" s="7" t="n"/>
      <c r="G83" s="7" t="n"/>
      <c r="H83" s="7" t="n"/>
      <c r="I83" s="8" t="n"/>
      <c r="J83" s="8" t="n"/>
      <c r="K83" s="11">
        <f>IF($A83="","",IF($I83="","",$I83+IF($J83="",0,$J83)))</f>
        <v/>
      </c>
      <c r="L83" s="7" t="n"/>
      <c r="M83" s="5" t="n"/>
      <c r="N83" s="5" t="n"/>
      <c r="O83" s="6" t="n"/>
      <c r="P83" s="7" t="n"/>
      <c r="Q83" s="7" t="n"/>
      <c r="R83" s="12">
        <f>IF($A83="","",IF(OR($C83="Encaissement",$C83="Décaissement"),"OK","À vérifier"))</f>
        <v/>
      </c>
      <c r="S83" s="11">
        <f>IF(OR($A83="",$K83=""),"",IF($C83="Encaissement",$K83,IF($C83="Décaissement",-$K83,0)))</f>
        <v/>
      </c>
      <c r="T83" s="12">
        <f>IF($A83="","",IF($P83="","Manquant","Présent"))</f>
        <v/>
      </c>
      <c r="U83" s="12">
        <f>IF($A83="","",IFERROR(VLOOKUP($F83,'Paramètres et consignes'!$A$12:$B$13,2,0),""))</f>
        <v/>
      </c>
    </row>
    <row r="84" ht="32" customHeight="1">
      <c r="A84" s="5" t="n"/>
      <c r="B84" s="6" t="n"/>
      <c r="C84" s="5" t="n"/>
      <c r="D84" s="7" t="n"/>
      <c r="E84" s="7" t="n"/>
      <c r="F84" s="7" t="n"/>
      <c r="G84" s="7" t="n"/>
      <c r="H84" s="7" t="n"/>
      <c r="I84" s="8" t="n"/>
      <c r="J84" s="8" t="n"/>
      <c r="K84" s="9">
        <f>IF($A84="","",IF($I84="","",$I84+IF($J84="",0,$J84)))</f>
        <v/>
      </c>
      <c r="L84" s="7" t="n"/>
      <c r="M84" s="5" t="n"/>
      <c r="N84" s="5" t="n"/>
      <c r="O84" s="6" t="n"/>
      <c r="P84" s="7" t="n"/>
      <c r="Q84" s="7" t="n"/>
      <c r="R84" s="10">
        <f>IF($A84="","",IF(OR($C84="Encaissement",$C84="Décaissement"),"OK","À vérifier"))</f>
        <v/>
      </c>
      <c r="S84" s="9">
        <f>IF(OR($A84="",$K84=""),"",IF($C84="Encaissement",$K84,IF($C84="Décaissement",-$K84,0)))</f>
        <v/>
      </c>
      <c r="T84" s="10">
        <f>IF($A84="","",IF($P84="","Manquant","Présent"))</f>
        <v/>
      </c>
      <c r="U84" s="10">
        <f>IF($A84="","",IFERROR(VLOOKUP($F84,'Paramètres et consignes'!$A$12:$B$13,2,0),""))</f>
        <v/>
      </c>
    </row>
    <row r="85" ht="32" customHeight="1">
      <c r="A85" s="5" t="n"/>
      <c r="B85" s="6" t="n"/>
      <c r="C85" s="5" t="n"/>
      <c r="D85" s="7" t="n"/>
      <c r="E85" s="7" t="n"/>
      <c r="F85" s="7" t="n"/>
      <c r="G85" s="7" t="n"/>
      <c r="H85" s="7" t="n"/>
      <c r="I85" s="8" t="n"/>
      <c r="J85" s="8" t="n"/>
      <c r="K85" s="11">
        <f>IF($A85="","",IF($I85="","",$I85+IF($J85="",0,$J85)))</f>
        <v/>
      </c>
      <c r="L85" s="7" t="n"/>
      <c r="M85" s="5" t="n"/>
      <c r="N85" s="5" t="n"/>
      <c r="O85" s="6" t="n"/>
      <c r="P85" s="7" t="n"/>
      <c r="Q85" s="7" t="n"/>
      <c r="R85" s="12">
        <f>IF($A85="","",IF(OR($C85="Encaissement",$C85="Décaissement"),"OK","À vérifier"))</f>
        <v/>
      </c>
      <c r="S85" s="11">
        <f>IF(OR($A85="",$K85=""),"",IF($C85="Encaissement",$K85,IF($C85="Décaissement",-$K85,0)))</f>
        <v/>
      </c>
      <c r="T85" s="12">
        <f>IF($A85="","",IF($P85="","Manquant","Présent"))</f>
        <v/>
      </c>
      <c r="U85" s="12">
        <f>IF($A85="","",IFERROR(VLOOKUP($F85,'Paramètres et consignes'!$A$12:$B$13,2,0),""))</f>
        <v/>
      </c>
    </row>
    <row r="86" ht="32" customHeight="1">
      <c r="A86" s="5" t="n"/>
      <c r="B86" s="6" t="n"/>
      <c r="C86" s="5" t="n"/>
      <c r="D86" s="7" t="n"/>
      <c r="E86" s="7" t="n"/>
      <c r="F86" s="7" t="n"/>
      <c r="G86" s="7" t="n"/>
      <c r="H86" s="7" t="n"/>
      <c r="I86" s="8" t="n"/>
      <c r="J86" s="8" t="n"/>
      <c r="K86" s="9">
        <f>IF($A86="","",IF($I86="","",$I86+IF($J86="",0,$J86)))</f>
        <v/>
      </c>
      <c r="L86" s="7" t="n"/>
      <c r="M86" s="5" t="n"/>
      <c r="N86" s="5" t="n"/>
      <c r="O86" s="6" t="n"/>
      <c r="P86" s="7" t="n"/>
      <c r="Q86" s="7" t="n"/>
      <c r="R86" s="10">
        <f>IF($A86="","",IF(OR($C86="Encaissement",$C86="Décaissement"),"OK","À vérifier"))</f>
        <v/>
      </c>
      <c r="S86" s="9">
        <f>IF(OR($A86="",$K86=""),"",IF($C86="Encaissement",$K86,IF($C86="Décaissement",-$K86,0)))</f>
        <v/>
      </c>
      <c r="T86" s="10">
        <f>IF($A86="","",IF($P86="","Manquant","Présent"))</f>
        <v/>
      </c>
      <c r="U86" s="10">
        <f>IF($A86="","",IFERROR(VLOOKUP($F86,'Paramètres et consignes'!$A$12:$B$13,2,0),""))</f>
        <v/>
      </c>
    </row>
    <row r="87" ht="32" customHeight="1">
      <c r="A87" s="5" t="n"/>
      <c r="B87" s="6" t="n"/>
      <c r="C87" s="5" t="n"/>
      <c r="D87" s="7" t="n"/>
      <c r="E87" s="7" t="n"/>
      <c r="F87" s="7" t="n"/>
      <c r="G87" s="7" t="n"/>
      <c r="H87" s="7" t="n"/>
      <c r="I87" s="8" t="n"/>
      <c r="J87" s="8" t="n"/>
      <c r="K87" s="11">
        <f>IF($A87="","",IF($I87="","",$I87+IF($J87="",0,$J87)))</f>
        <v/>
      </c>
      <c r="L87" s="7" t="n"/>
      <c r="M87" s="5" t="n"/>
      <c r="N87" s="5" t="n"/>
      <c r="O87" s="6" t="n"/>
      <c r="P87" s="7" t="n"/>
      <c r="Q87" s="7" t="n"/>
      <c r="R87" s="12">
        <f>IF($A87="","",IF(OR($C87="Encaissement",$C87="Décaissement"),"OK","À vérifier"))</f>
        <v/>
      </c>
      <c r="S87" s="11">
        <f>IF(OR($A87="",$K87=""),"",IF($C87="Encaissement",$K87,IF($C87="Décaissement",-$K87,0)))</f>
        <v/>
      </c>
      <c r="T87" s="12">
        <f>IF($A87="","",IF($P87="","Manquant","Présent"))</f>
        <v/>
      </c>
      <c r="U87" s="12">
        <f>IF($A87="","",IFERROR(VLOOKUP($F87,'Paramètres et consignes'!$A$12:$B$13,2,0),""))</f>
        <v/>
      </c>
    </row>
    <row r="88" ht="32" customHeight="1">
      <c r="A88" s="5" t="n"/>
      <c r="B88" s="6" t="n"/>
      <c r="C88" s="5" t="n"/>
      <c r="D88" s="7" t="n"/>
      <c r="E88" s="7" t="n"/>
      <c r="F88" s="7" t="n"/>
      <c r="G88" s="7" t="n"/>
      <c r="H88" s="7" t="n"/>
      <c r="I88" s="8" t="n"/>
      <c r="J88" s="8" t="n"/>
      <c r="K88" s="9">
        <f>IF($A88="","",IF($I88="","",$I88+IF($J88="",0,$J88)))</f>
        <v/>
      </c>
      <c r="L88" s="7" t="n"/>
      <c r="M88" s="5" t="n"/>
      <c r="N88" s="5" t="n"/>
      <c r="O88" s="6" t="n"/>
      <c r="P88" s="7" t="n"/>
      <c r="Q88" s="7" t="n"/>
      <c r="R88" s="10">
        <f>IF($A88="","",IF(OR($C88="Encaissement",$C88="Décaissement"),"OK","À vérifier"))</f>
        <v/>
      </c>
      <c r="S88" s="9">
        <f>IF(OR($A88="",$K88=""),"",IF($C88="Encaissement",$K88,IF($C88="Décaissement",-$K88,0)))</f>
        <v/>
      </c>
      <c r="T88" s="10">
        <f>IF($A88="","",IF($P88="","Manquant","Présent"))</f>
        <v/>
      </c>
      <c r="U88" s="10">
        <f>IF($A88="","",IFERROR(VLOOKUP($F88,'Paramètres et consignes'!$A$12:$B$13,2,0),""))</f>
        <v/>
      </c>
    </row>
    <row r="89" ht="32" customHeight="1">
      <c r="A89" s="5" t="n"/>
      <c r="B89" s="6" t="n"/>
      <c r="C89" s="5" t="n"/>
      <c r="D89" s="7" t="n"/>
      <c r="E89" s="7" t="n"/>
      <c r="F89" s="7" t="n"/>
      <c r="G89" s="7" t="n"/>
      <c r="H89" s="7" t="n"/>
      <c r="I89" s="8" t="n"/>
      <c r="J89" s="8" t="n"/>
      <c r="K89" s="11">
        <f>IF($A89="","",IF($I89="","",$I89+IF($J89="",0,$J89)))</f>
        <v/>
      </c>
      <c r="L89" s="7" t="n"/>
      <c r="M89" s="5" t="n"/>
      <c r="N89" s="5" t="n"/>
      <c r="O89" s="6" t="n"/>
      <c r="P89" s="7" t="n"/>
      <c r="Q89" s="7" t="n"/>
      <c r="R89" s="12">
        <f>IF($A89="","",IF(OR($C89="Encaissement",$C89="Décaissement"),"OK","À vérifier"))</f>
        <v/>
      </c>
      <c r="S89" s="11">
        <f>IF(OR($A89="",$K89=""),"",IF($C89="Encaissement",$K89,IF($C89="Décaissement",-$K89,0)))</f>
        <v/>
      </c>
      <c r="T89" s="12">
        <f>IF($A89="","",IF($P89="","Manquant","Présent"))</f>
        <v/>
      </c>
      <c r="U89" s="12">
        <f>IF($A89="","",IFERROR(VLOOKUP($F89,'Paramètres et consignes'!$A$12:$B$13,2,0),""))</f>
        <v/>
      </c>
    </row>
    <row r="90" ht="32" customHeight="1">
      <c r="A90" s="5" t="n"/>
      <c r="B90" s="6" t="n"/>
      <c r="C90" s="5" t="n"/>
      <c r="D90" s="7" t="n"/>
      <c r="E90" s="7" t="n"/>
      <c r="F90" s="7" t="n"/>
      <c r="G90" s="7" t="n"/>
      <c r="H90" s="7" t="n"/>
      <c r="I90" s="8" t="n"/>
      <c r="J90" s="8" t="n"/>
      <c r="K90" s="9">
        <f>IF($A90="","",IF($I90="","",$I90+IF($J90="",0,$J90)))</f>
        <v/>
      </c>
      <c r="L90" s="7" t="n"/>
      <c r="M90" s="5" t="n"/>
      <c r="N90" s="5" t="n"/>
      <c r="O90" s="6" t="n"/>
      <c r="P90" s="7" t="n"/>
      <c r="Q90" s="7" t="n"/>
      <c r="R90" s="10">
        <f>IF($A90="","",IF(OR($C90="Encaissement",$C90="Décaissement"),"OK","À vérifier"))</f>
        <v/>
      </c>
      <c r="S90" s="9">
        <f>IF(OR($A90="",$K90=""),"",IF($C90="Encaissement",$K90,IF($C90="Décaissement",-$K90,0)))</f>
        <v/>
      </c>
      <c r="T90" s="10">
        <f>IF($A90="","",IF($P90="","Manquant","Présent"))</f>
        <v/>
      </c>
      <c r="U90" s="10">
        <f>IF($A90="","",IFERROR(VLOOKUP($F90,'Paramètres et consignes'!$A$12:$B$13,2,0),""))</f>
        <v/>
      </c>
    </row>
    <row r="91" ht="32" customHeight="1">
      <c r="A91" s="5" t="n"/>
      <c r="B91" s="6" t="n"/>
      <c r="C91" s="5" t="n"/>
      <c r="D91" s="7" t="n"/>
      <c r="E91" s="7" t="n"/>
      <c r="F91" s="7" t="n"/>
      <c r="G91" s="7" t="n"/>
      <c r="H91" s="7" t="n"/>
      <c r="I91" s="8" t="n"/>
      <c r="J91" s="8" t="n"/>
      <c r="K91" s="11">
        <f>IF($A91="","",IF($I91="","",$I91+IF($J91="",0,$J91)))</f>
        <v/>
      </c>
      <c r="L91" s="7" t="n"/>
      <c r="M91" s="5" t="n"/>
      <c r="N91" s="5" t="n"/>
      <c r="O91" s="6" t="n"/>
      <c r="P91" s="7" t="n"/>
      <c r="Q91" s="7" t="n"/>
      <c r="R91" s="12">
        <f>IF($A91="","",IF(OR($C91="Encaissement",$C91="Décaissement"),"OK","À vérifier"))</f>
        <v/>
      </c>
      <c r="S91" s="11">
        <f>IF(OR($A91="",$K91=""),"",IF($C91="Encaissement",$K91,IF($C91="Décaissement",-$K91,0)))</f>
        <v/>
      </c>
      <c r="T91" s="12">
        <f>IF($A91="","",IF($P91="","Manquant","Présent"))</f>
        <v/>
      </c>
      <c r="U91" s="12">
        <f>IF($A91="","",IFERROR(VLOOKUP($F91,'Paramètres et consignes'!$A$12:$B$13,2,0),""))</f>
        <v/>
      </c>
    </row>
    <row r="92" ht="32" customHeight="1">
      <c r="A92" s="5" t="n"/>
      <c r="B92" s="6" t="n"/>
      <c r="C92" s="5" t="n"/>
      <c r="D92" s="7" t="n"/>
      <c r="E92" s="7" t="n"/>
      <c r="F92" s="7" t="n"/>
      <c r="G92" s="7" t="n"/>
      <c r="H92" s="7" t="n"/>
      <c r="I92" s="8" t="n"/>
      <c r="J92" s="8" t="n"/>
      <c r="K92" s="9">
        <f>IF($A92="","",IF($I92="","",$I92+IF($J92="",0,$J92)))</f>
        <v/>
      </c>
      <c r="L92" s="7" t="n"/>
      <c r="M92" s="5" t="n"/>
      <c r="N92" s="5" t="n"/>
      <c r="O92" s="6" t="n"/>
      <c r="P92" s="7" t="n"/>
      <c r="Q92" s="7" t="n"/>
      <c r="R92" s="10">
        <f>IF($A92="","",IF(OR($C92="Encaissement",$C92="Décaissement"),"OK","À vérifier"))</f>
        <v/>
      </c>
      <c r="S92" s="9">
        <f>IF(OR($A92="",$K92=""),"",IF($C92="Encaissement",$K92,IF($C92="Décaissement",-$K92,0)))</f>
        <v/>
      </c>
      <c r="T92" s="10">
        <f>IF($A92="","",IF($P92="","Manquant","Présent"))</f>
        <v/>
      </c>
      <c r="U92" s="10">
        <f>IF($A92="","",IFERROR(VLOOKUP($F92,'Paramètres et consignes'!$A$12:$B$13,2,0),""))</f>
        <v/>
      </c>
    </row>
    <row r="93" ht="32" customHeight="1">
      <c r="A93" s="5" t="n"/>
      <c r="B93" s="6" t="n"/>
      <c r="C93" s="5" t="n"/>
      <c r="D93" s="7" t="n"/>
      <c r="E93" s="7" t="n"/>
      <c r="F93" s="7" t="n"/>
      <c r="G93" s="7" t="n"/>
      <c r="H93" s="7" t="n"/>
      <c r="I93" s="8" t="n"/>
      <c r="J93" s="8" t="n"/>
      <c r="K93" s="11">
        <f>IF($A93="","",IF($I93="","",$I93+IF($J93="",0,$J93)))</f>
        <v/>
      </c>
      <c r="L93" s="7" t="n"/>
      <c r="M93" s="5" t="n"/>
      <c r="N93" s="5" t="n"/>
      <c r="O93" s="6" t="n"/>
      <c r="P93" s="7" t="n"/>
      <c r="Q93" s="7" t="n"/>
      <c r="R93" s="12">
        <f>IF($A93="","",IF(OR($C93="Encaissement",$C93="Décaissement"),"OK","À vérifier"))</f>
        <v/>
      </c>
      <c r="S93" s="11">
        <f>IF(OR($A93="",$K93=""),"",IF($C93="Encaissement",$K93,IF($C93="Décaissement",-$K93,0)))</f>
        <v/>
      </c>
      <c r="T93" s="12">
        <f>IF($A93="","",IF($P93="","Manquant","Présent"))</f>
        <v/>
      </c>
      <c r="U93" s="12">
        <f>IF($A93="","",IFERROR(VLOOKUP($F93,'Paramètres et consignes'!$A$12:$B$13,2,0),""))</f>
        <v/>
      </c>
    </row>
    <row r="94" ht="32" customHeight="1">
      <c r="A94" s="5" t="n"/>
      <c r="B94" s="6" t="n"/>
      <c r="C94" s="5" t="n"/>
      <c r="D94" s="7" t="n"/>
      <c r="E94" s="7" t="n"/>
      <c r="F94" s="7" t="n"/>
      <c r="G94" s="7" t="n"/>
      <c r="H94" s="7" t="n"/>
      <c r="I94" s="8" t="n"/>
      <c r="J94" s="8" t="n"/>
      <c r="K94" s="9">
        <f>IF($A94="","",IF($I94="","",$I94+IF($J94="",0,$J94)))</f>
        <v/>
      </c>
      <c r="L94" s="7" t="n"/>
      <c r="M94" s="5" t="n"/>
      <c r="N94" s="5" t="n"/>
      <c r="O94" s="6" t="n"/>
      <c r="P94" s="7" t="n"/>
      <c r="Q94" s="7" t="n"/>
      <c r="R94" s="10">
        <f>IF($A94="","",IF(OR($C94="Encaissement",$C94="Décaissement"),"OK","À vérifier"))</f>
        <v/>
      </c>
      <c r="S94" s="9">
        <f>IF(OR($A94="",$K94=""),"",IF($C94="Encaissement",$K94,IF($C94="Décaissement",-$K94,0)))</f>
        <v/>
      </c>
      <c r="T94" s="10">
        <f>IF($A94="","",IF($P94="","Manquant","Présent"))</f>
        <v/>
      </c>
      <c r="U94" s="10">
        <f>IF($A94="","",IFERROR(VLOOKUP($F94,'Paramètres et consignes'!$A$12:$B$13,2,0),""))</f>
        <v/>
      </c>
    </row>
    <row r="95" ht="32" customHeight="1">
      <c r="A95" s="5" t="n"/>
      <c r="B95" s="6" t="n"/>
      <c r="C95" s="5" t="n"/>
      <c r="D95" s="7" t="n"/>
      <c r="E95" s="7" t="n"/>
      <c r="F95" s="7" t="n"/>
      <c r="G95" s="7" t="n"/>
      <c r="H95" s="7" t="n"/>
      <c r="I95" s="8" t="n"/>
      <c r="J95" s="8" t="n"/>
      <c r="K95" s="11">
        <f>IF($A95="","",IF($I95="","",$I95+IF($J95="",0,$J95)))</f>
        <v/>
      </c>
      <c r="L95" s="7" t="n"/>
      <c r="M95" s="5" t="n"/>
      <c r="N95" s="5" t="n"/>
      <c r="O95" s="6" t="n"/>
      <c r="P95" s="7" t="n"/>
      <c r="Q95" s="7" t="n"/>
      <c r="R95" s="12">
        <f>IF($A95="","",IF(OR($C95="Encaissement",$C95="Décaissement"),"OK","À vérifier"))</f>
        <v/>
      </c>
      <c r="S95" s="11">
        <f>IF(OR($A95="",$K95=""),"",IF($C95="Encaissement",$K95,IF($C95="Décaissement",-$K95,0)))</f>
        <v/>
      </c>
      <c r="T95" s="12">
        <f>IF($A95="","",IF($P95="","Manquant","Présent"))</f>
        <v/>
      </c>
      <c r="U95" s="12">
        <f>IF($A95="","",IFERROR(VLOOKUP($F95,'Paramètres et consignes'!$A$12:$B$13,2,0),""))</f>
        <v/>
      </c>
    </row>
    <row r="96" ht="32" customHeight="1">
      <c r="A96" s="5" t="n"/>
      <c r="B96" s="6" t="n"/>
      <c r="C96" s="5" t="n"/>
      <c r="D96" s="7" t="n"/>
      <c r="E96" s="7" t="n"/>
      <c r="F96" s="7" t="n"/>
      <c r="G96" s="7" t="n"/>
      <c r="H96" s="7" t="n"/>
      <c r="I96" s="8" t="n"/>
      <c r="J96" s="8" t="n"/>
      <c r="K96" s="9">
        <f>IF($A96="","",IF($I96="","",$I96+IF($J96="",0,$J96)))</f>
        <v/>
      </c>
      <c r="L96" s="7" t="n"/>
      <c r="M96" s="5" t="n"/>
      <c r="N96" s="5" t="n"/>
      <c r="O96" s="6" t="n"/>
      <c r="P96" s="7" t="n"/>
      <c r="Q96" s="7" t="n"/>
      <c r="R96" s="10">
        <f>IF($A96="","",IF(OR($C96="Encaissement",$C96="Décaissement"),"OK","À vérifier"))</f>
        <v/>
      </c>
      <c r="S96" s="9">
        <f>IF(OR($A96="",$K96=""),"",IF($C96="Encaissement",$K96,IF($C96="Décaissement",-$K96,0)))</f>
        <v/>
      </c>
      <c r="T96" s="10">
        <f>IF($A96="","",IF($P96="","Manquant","Présent"))</f>
        <v/>
      </c>
      <c r="U96" s="10">
        <f>IF($A96="","",IFERROR(VLOOKUP($F96,'Paramètres et consignes'!$A$12:$B$13,2,0),""))</f>
        <v/>
      </c>
    </row>
    <row r="97" ht="32" customHeight="1">
      <c r="A97" s="5" t="n"/>
      <c r="B97" s="6" t="n"/>
      <c r="C97" s="5" t="n"/>
      <c r="D97" s="7" t="n"/>
      <c r="E97" s="7" t="n"/>
      <c r="F97" s="7" t="n"/>
      <c r="G97" s="7" t="n"/>
      <c r="H97" s="7" t="n"/>
      <c r="I97" s="8" t="n"/>
      <c r="J97" s="8" t="n"/>
      <c r="K97" s="11">
        <f>IF($A97="","",IF($I97="","",$I97+IF($J97="",0,$J97)))</f>
        <v/>
      </c>
      <c r="L97" s="7" t="n"/>
      <c r="M97" s="5" t="n"/>
      <c r="N97" s="5" t="n"/>
      <c r="O97" s="6" t="n"/>
      <c r="P97" s="7" t="n"/>
      <c r="Q97" s="7" t="n"/>
      <c r="R97" s="12">
        <f>IF($A97="","",IF(OR($C97="Encaissement",$C97="Décaissement"),"OK","À vérifier"))</f>
        <v/>
      </c>
      <c r="S97" s="11">
        <f>IF(OR($A97="",$K97=""),"",IF($C97="Encaissement",$K97,IF($C97="Décaissement",-$K97,0)))</f>
        <v/>
      </c>
      <c r="T97" s="12">
        <f>IF($A97="","",IF($P97="","Manquant","Présent"))</f>
        <v/>
      </c>
      <c r="U97" s="12">
        <f>IF($A97="","",IFERROR(VLOOKUP($F97,'Paramètres et consignes'!$A$12:$B$13,2,0),""))</f>
        <v/>
      </c>
    </row>
    <row r="98" ht="32" customHeight="1">
      <c r="A98" s="5" t="n"/>
      <c r="B98" s="6" t="n"/>
      <c r="C98" s="5" t="n"/>
      <c r="D98" s="7" t="n"/>
      <c r="E98" s="7" t="n"/>
      <c r="F98" s="7" t="n"/>
      <c r="G98" s="7" t="n"/>
      <c r="H98" s="7" t="n"/>
      <c r="I98" s="8" t="n"/>
      <c r="J98" s="8" t="n"/>
      <c r="K98" s="9">
        <f>IF($A98="","",IF($I98="","",$I98+IF($J98="",0,$J98)))</f>
        <v/>
      </c>
      <c r="L98" s="7" t="n"/>
      <c r="M98" s="5" t="n"/>
      <c r="N98" s="5" t="n"/>
      <c r="O98" s="6" t="n"/>
      <c r="P98" s="7" t="n"/>
      <c r="Q98" s="7" t="n"/>
      <c r="R98" s="10">
        <f>IF($A98="","",IF(OR($C98="Encaissement",$C98="Décaissement"),"OK","À vérifier"))</f>
        <v/>
      </c>
      <c r="S98" s="9">
        <f>IF(OR($A98="",$K98=""),"",IF($C98="Encaissement",$K98,IF($C98="Décaissement",-$K98,0)))</f>
        <v/>
      </c>
      <c r="T98" s="10">
        <f>IF($A98="","",IF($P98="","Manquant","Présent"))</f>
        <v/>
      </c>
      <c r="U98" s="10">
        <f>IF($A98="","",IFERROR(VLOOKUP($F98,'Paramètres et consignes'!$A$12:$B$13,2,0),""))</f>
        <v/>
      </c>
    </row>
    <row r="99" ht="32" customHeight="1">
      <c r="A99" s="5" t="n"/>
      <c r="B99" s="6" t="n"/>
      <c r="C99" s="5" t="n"/>
      <c r="D99" s="7" t="n"/>
      <c r="E99" s="7" t="n"/>
      <c r="F99" s="7" t="n"/>
      <c r="G99" s="7" t="n"/>
      <c r="H99" s="7" t="n"/>
      <c r="I99" s="8" t="n"/>
      <c r="J99" s="8" t="n"/>
      <c r="K99" s="11">
        <f>IF($A99="","",IF($I99="","",$I99+IF($J99="",0,$J99)))</f>
        <v/>
      </c>
      <c r="L99" s="7" t="n"/>
      <c r="M99" s="5" t="n"/>
      <c r="N99" s="5" t="n"/>
      <c r="O99" s="6" t="n"/>
      <c r="P99" s="7" t="n"/>
      <c r="Q99" s="7" t="n"/>
      <c r="R99" s="12">
        <f>IF($A99="","",IF(OR($C99="Encaissement",$C99="Décaissement"),"OK","À vérifier"))</f>
        <v/>
      </c>
      <c r="S99" s="11">
        <f>IF(OR($A99="",$K99=""),"",IF($C99="Encaissement",$K99,IF($C99="Décaissement",-$K99,0)))</f>
        <v/>
      </c>
      <c r="T99" s="12">
        <f>IF($A99="","",IF($P99="","Manquant","Présent"))</f>
        <v/>
      </c>
      <c r="U99" s="12">
        <f>IF($A99="","",IFERROR(VLOOKUP($F99,'Paramètres et consignes'!$A$12:$B$13,2,0),""))</f>
        <v/>
      </c>
    </row>
    <row r="100" ht="32" customHeight="1">
      <c r="A100" s="5" t="n"/>
      <c r="B100" s="6" t="n"/>
      <c r="C100" s="5" t="n"/>
      <c r="D100" s="7" t="n"/>
      <c r="E100" s="7" t="n"/>
      <c r="F100" s="7" t="n"/>
      <c r="G100" s="7" t="n"/>
      <c r="H100" s="7" t="n"/>
      <c r="I100" s="8" t="n"/>
      <c r="J100" s="8" t="n"/>
      <c r="K100" s="9">
        <f>IF($A100="","",IF($I100="","",$I100+IF($J100="",0,$J100)))</f>
        <v/>
      </c>
      <c r="L100" s="7" t="n"/>
      <c r="M100" s="5" t="n"/>
      <c r="N100" s="5" t="n"/>
      <c r="O100" s="6" t="n"/>
      <c r="P100" s="7" t="n"/>
      <c r="Q100" s="7" t="n"/>
      <c r="R100" s="10">
        <f>IF($A100="","",IF(OR($C100="Encaissement",$C100="Décaissement"),"OK","À vérifier"))</f>
        <v/>
      </c>
      <c r="S100" s="9">
        <f>IF(OR($A100="",$K100=""),"",IF($C100="Encaissement",$K100,IF($C100="Décaissement",-$K100,0)))</f>
        <v/>
      </c>
      <c r="T100" s="10">
        <f>IF($A100="","",IF($P100="","Manquant","Présent"))</f>
        <v/>
      </c>
      <c r="U100" s="10">
        <f>IF($A100="","",IFERROR(VLOOKUP($F100,'Paramètres et consignes'!$A$12:$B$13,2,0),""))</f>
        <v/>
      </c>
    </row>
    <row r="101" ht="32" customHeight="1">
      <c r="A101" s="5" t="n"/>
      <c r="B101" s="6" t="n"/>
      <c r="C101" s="5" t="n"/>
      <c r="D101" s="7" t="n"/>
      <c r="E101" s="7" t="n"/>
      <c r="F101" s="7" t="n"/>
      <c r="G101" s="7" t="n"/>
      <c r="H101" s="7" t="n"/>
      <c r="I101" s="8" t="n"/>
      <c r="J101" s="8" t="n"/>
      <c r="K101" s="11">
        <f>IF($A101="","",IF($I101="","",$I101+IF($J101="",0,$J101)))</f>
        <v/>
      </c>
      <c r="L101" s="7" t="n"/>
      <c r="M101" s="5" t="n"/>
      <c r="N101" s="5" t="n"/>
      <c r="O101" s="6" t="n"/>
      <c r="P101" s="7" t="n"/>
      <c r="Q101" s="7" t="n"/>
      <c r="R101" s="12">
        <f>IF($A101="","",IF(OR($C101="Encaissement",$C101="Décaissement"),"OK","À vérifier"))</f>
        <v/>
      </c>
      <c r="S101" s="11">
        <f>IF(OR($A101="",$K101=""),"",IF($C101="Encaissement",$K101,IF($C101="Décaissement",-$K101,0)))</f>
        <v/>
      </c>
      <c r="T101" s="12">
        <f>IF($A101="","",IF($P101="","Manquant","Présent"))</f>
        <v/>
      </c>
      <c r="U101" s="12">
        <f>IF($A101="","",IFERROR(VLOOKUP($F101,'Paramètres et consignes'!$A$12:$B$13,2,0),""))</f>
        <v/>
      </c>
    </row>
    <row r="102" ht="32" customHeight="1">
      <c r="A102" s="5" t="n"/>
      <c r="B102" s="6" t="n"/>
      <c r="C102" s="5" t="n"/>
      <c r="D102" s="7" t="n"/>
      <c r="E102" s="7" t="n"/>
      <c r="F102" s="7" t="n"/>
      <c r="G102" s="7" t="n"/>
      <c r="H102" s="7" t="n"/>
      <c r="I102" s="8" t="n"/>
      <c r="J102" s="8" t="n"/>
      <c r="K102" s="9">
        <f>IF($A102="","",IF($I102="","",$I102+IF($J102="",0,$J102)))</f>
        <v/>
      </c>
      <c r="L102" s="7" t="n"/>
      <c r="M102" s="5" t="n"/>
      <c r="N102" s="5" t="n"/>
      <c r="O102" s="6" t="n"/>
      <c r="P102" s="7" t="n"/>
      <c r="Q102" s="7" t="n"/>
      <c r="R102" s="10">
        <f>IF($A102="","",IF(OR($C102="Encaissement",$C102="Décaissement"),"OK","À vérifier"))</f>
        <v/>
      </c>
      <c r="S102" s="9">
        <f>IF(OR($A102="",$K102=""),"",IF($C102="Encaissement",$K102,IF($C102="Décaissement",-$K102,0)))</f>
        <v/>
      </c>
      <c r="T102" s="10">
        <f>IF($A102="","",IF($P102="","Manquant","Présent"))</f>
        <v/>
      </c>
      <c r="U102" s="10">
        <f>IF($A102="","",IFERROR(VLOOKUP($F102,'Paramètres et consignes'!$A$12:$B$13,2,0),""))</f>
        <v/>
      </c>
    </row>
    <row r="103" ht="32" customHeight="1">
      <c r="A103" s="5" t="n"/>
      <c r="B103" s="6" t="n"/>
      <c r="C103" s="5" t="n"/>
      <c r="D103" s="7" t="n"/>
      <c r="E103" s="7" t="n"/>
      <c r="F103" s="7" t="n"/>
      <c r="G103" s="7" t="n"/>
      <c r="H103" s="7" t="n"/>
      <c r="I103" s="8" t="n"/>
      <c r="J103" s="8" t="n"/>
      <c r="K103" s="11">
        <f>IF($A103="","",IF($I103="","",$I103+IF($J103="",0,$J103)))</f>
        <v/>
      </c>
      <c r="L103" s="7" t="n"/>
      <c r="M103" s="5" t="n"/>
      <c r="N103" s="5" t="n"/>
      <c r="O103" s="6" t="n"/>
      <c r="P103" s="7" t="n"/>
      <c r="Q103" s="7" t="n"/>
      <c r="R103" s="12">
        <f>IF($A103="","",IF(OR($C103="Encaissement",$C103="Décaissement"),"OK","À vérifier"))</f>
        <v/>
      </c>
      <c r="S103" s="11">
        <f>IF(OR($A103="",$K103=""),"",IF($C103="Encaissement",$K103,IF($C103="Décaissement",-$K103,0)))</f>
        <v/>
      </c>
      <c r="T103" s="12">
        <f>IF($A103="","",IF($P103="","Manquant","Présent"))</f>
        <v/>
      </c>
      <c r="U103" s="12">
        <f>IF($A103="","",IFERROR(VLOOKUP($F103,'Paramètres et consignes'!$A$12:$B$13,2,0),""))</f>
        <v/>
      </c>
    </row>
  </sheetData>
  <autoFilter ref="A3:U103"/>
  <mergeCells count="1">
    <mergeCell ref="A1:U1"/>
  </mergeCells>
  <conditionalFormatting sqref="R4:R103">
    <cfRule type="expression" priority="1" dxfId="0">
      <formula>$R4="À vérifier"</formula>
    </cfRule>
  </conditionalFormatting>
  <conditionalFormatting sqref="T4:T103">
    <cfRule type="expression" priority="2" dxfId="0">
      <formula>$T4="Manquant"</formula>
    </cfRule>
  </conditionalFormatting>
  <conditionalFormatting sqref="N4:N103">
    <cfRule type="expression" priority="3" dxfId="0">
      <formula>$N4="En attente"</formula>
    </cfRule>
  </conditionalFormatting>
  <dataValidations count="7">
    <dataValidation sqref="C4:C103" showErrorMessage="1" showInputMessage="1" allowBlank="1" errorTitle="Valeur non autorisée" error="Utilisez une valeur proposée dans la liste déroulante." promptTitle="Type de mouvement" prompt="Sélectionnez une valeur dans la liste." type="list">
      <formula1>='Paramètres et consignes'!$G$4:$G$5</formula1>
    </dataValidation>
    <dataValidation sqref="D4:D103" showErrorMessage="1" showInputMessage="1" allowBlank="1" errorTitle="Valeur non autorisée" error="Utilisez une valeur proposée dans la liste déroulante." promptTitle="Catégorie comptable" prompt="Sélectionnez une valeur dans la liste." type="list">
      <formula1>='Paramètres et consignes'!$H$4:$H$13</formula1>
    </dataValidation>
    <dataValidation sqref="F4:F103" showErrorMessage="1" showInputMessage="1" allowBlank="1" errorTitle="Valeur non autorisée" error="Utilisez une valeur proposée dans la liste déroulante." promptTitle="Immeuble concerné" prompt="Sélectionnez une valeur dans la liste." type="list">
      <formula1>='Paramètres et consignes'!$M$4:$M$5</formula1>
    </dataValidation>
    <dataValidation sqref="H4:H103" showErrorMessage="1" showInputMessage="1" allowBlank="1" errorTitle="Valeur non autorisée" error="Utilisez une valeur proposée dans la liste déroulante." promptTitle="Compte bancaire" prompt="Sélectionnez une valeur dans la liste." type="list">
      <formula1>='Paramètres et consignes'!$J$4:$J$5</formula1>
    </dataValidation>
    <dataValidation sqref="L4:L103" showErrorMessage="1" showInputMessage="1" allowBlank="1" errorTitle="Valeur non autorisée" error="Utilisez une valeur proposée dans la liste déroulante." promptTitle="Associé concerné" prompt="Sélectionnez une valeur dans la liste." type="list">
      <formula1>='Paramètres et consignes'!$K$4:$K$7</formula1>
    </dataValidation>
    <dataValidation sqref="M4:M103" showErrorMessage="1" showInputMessage="1" allowBlank="1" errorTitle="Valeur non autorisée" error="Utilisez une valeur proposée dans la liste déroulante." promptTitle="Caractère récurrent" prompt="Sélectionnez une valeur dans la liste." type="list">
      <formula1>='Paramètres et consignes'!$L$4:$L$5</formula1>
    </dataValidation>
    <dataValidation sqref="N4:N103" showErrorMessage="1" showInputMessage="1" allowBlank="1" errorTitle="Valeur non autorisée" error="Utilisez une valeur proposée dans la liste déroulante." promptTitle="Statut du mouvement" prompt="Sélectionnez une valeur dans la liste." type="list">
      <formula1>='Paramètres et consignes'!$I$4:$I$6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0"/>
  <sheetViews>
    <sheetView workbookViewId="0">
      <pane ySplit="8" topLeftCell="A9" activePane="bottomLeft" state="frozen"/>
      <selection pane="bottomLeft" activeCell="A1" sqref="A1"/>
    </sheetView>
  </sheetViews>
  <sheetFormatPr baseColWidth="8" defaultRowHeight="15"/>
  <cols>
    <col width="18" customWidth="1" min="1" max="1"/>
    <col width="21" customWidth="1" min="2" max="2"/>
    <col width="22" customWidth="1" min="3" max="3"/>
    <col width="17" customWidth="1" min="4" max="4"/>
    <col width="17" customWidth="1" min="5" max="5"/>
    <col width="20" customWidth="1" min="6" max="6"/>
    <col width="21" customWidth="1" min="7" max="7"/>
    <col width="17" customWidth="1" min="8" max="8"/>
    <col width="22" customWidth="1" min="9" max="9"/>
    <col hidden="1" width="14" customWidth="1" min="10" max="10"/>
    <col hidden="1" width="14" customWidth="1" min="11" max="11"/>
    <col width="24" customWidth="1" min="12" max="12"/>
    <col width="18" customWidth="1" min="13" max="13"/>
  </cols>
  <sheetData>
    <row r="1" ht="28" customHeight="1">
      <c r="A1" s="1" t="inlineStr">
        <is>
          <t>Synthèse de trésorerie — SCI Familiale Durand &amp; Associés</t>
        </is>
      </c>
    </row>
    <row r="2"/>
    <row r="3">
      <c r="A3" s="13" t="inlineStr">
        <is>
          <t>Total des encaissements</t>
        </is>
      </c>
      <c r="B3" s="14">
        <f>SUM($B$9:$B$20)</f>
        <v/>
      </c>
      <c r="D3" s="13" t="inlineStr">
        <is>
          <t>Total des décaissements</t>
        </is>
      </c>
      <c r="E3" s="14">
        <f>SUM($C$9:$C$20)</f>
        <v/>
      </c>
      <c r="G3" s="13" t="inlineStr">
        <is>
          <t>Solde annuel</t>
        </is>
      </c>
      <c r="H3" s="14">
        <f>SUM($D$9:$D$20)</f>
        <v/>
      </c>
    </row>
    <row r="4">
      <c r="A4" s="13" t="inlineStr">
        <is>
          <t>Encaissement mensuel moyen</t>
        </is>
      </c>
      <c r="B4" s="14">
        <f>IFERROR(AVERAGE($B$9:$B$20),0)</f>
        <v/>
      </c>
      <c r="D4" s="13" t="inlineStr">
        <is>
          <t>Opérations en attente</t>
        </is>
      </c>
      <c r="E4" s="15">
        <f>COUNTIF('Mouvements'!$N$4:$N$103,"En attente")</f>
        <v/>
      </c>
      <c r="G4" s="13" t="inlineStr">
        <is>
          <t>Taux de couverture des décaissements</t>
        </is>
      </c>
      <c r="H4" s="16">
        <f>IF(SUM($C$9:$C$20)=0,0,SUM($B$9:$B$20)/SUM($C$9:$C$20))</f>
        <v/>
      </c>
    </row>
    <row r="5"/>
    <row r="6">
      <c r="A6" s="17" t="inlineStr">
        <is>
          <t>Les montants prévus correspondent aux mouvements dont le statut est « Prévu ».</t>
        </is>
      </c>
    </row>
    <row r="7"/>
    <row r="8">
      <c r="A8" s="4" t="inlineStr">
        <is>
          <t>Mois</t>
        </is>
      </c>
      <c r="B8" s="4" t="inlineStr">
        <is>
          <t>Encaissements réalisés</t>
        </is>
      </c>
      <c r="C8" s="4" t="inlineStr">
        <is>
          <t>Décaissements réalisés</t>
        </is>
      </c>
      <c r="D8" s="4" t="inlineStr">
        <is>
          <t>Solde mensuel</t>
        </is>
      </c>
      <c r="E8" s="4" t="inlineStr">
        <is>
          <t>Solde cumulé</t>
        </is>
      </c>
      <c r="F8" s="4" t="inlineStr">
        <is>
          <t>Encaissements prévus</t>
        </is>
      </c>
      <c r="G8" s="4" t="inlineStr">
        <is>
          <t>Décaissements prévus</t>
        </is>
      </c>
      <c r="H8" s="4" t="inlineStr">
        <is>
          <t>Écart au budget</t>
        </is>
      </c>
      <c r="I8" s="4" t="inlineStr">
        <is>
          <t>Alerte trésorerie</t>
        </is>
      </c>
      <c r="J8" s="4" t="inlineStr">
        <is>
          <t>Début de mois</t>
        </is>
      </c>
      <c r="K8" s="4" t="inlineStr">
        <is>
          <t>Fin de mois</t>
        </is>
      </c>
      <c r="L8" s="4" t="inlineStr">
        <is>
          <t>Catégorie de décaissement</t>
        </is>
      </c>
      <c r="M8" s="4" t="inlineStr">
        <is>
          <t>Montant annuel</t>
        </is>
      </c>
    </row>
    <row r="9">
      <c r="A9" s="10" t="inlineStr">
        <is>
          <t>Janvier 2026</t>
        </is>
      </c>
      <c r="B9" s="9">
        <f>IFERROR(SUMIFS('Mouvements'!$K$4:$K$103,'Mouvements'!$C$4:$C$103,"Encaissement",'Mouvements'!$N$4:$N$103,"Réalisé",'Mouvements'!$B$4:$B$103,"&gt;="&amp;$J9,'Mouvements'!$B$4:$B$103,"&lt;="&amp;$K9),0)</f>
        <v/>
      </c>
      <c r="C9" s="9">
        <f>IFERROR(SUMIFS('Mouvements'!$K$4:$K$103,'Mouvements'!$C$4:$C$103,"Décaissement",'Mouvements'!$N$4:$N$103,"Réalisé",'Mouvements'!$B$4:$B$103,"&gt;="&amp;$J9,'Mouvements'!$B$4:$B$103,"&lt;="&amp;$K9),0)</f>
        <v/>
      </c>
      <c r="D9" s="9">
        <f>IFERROR($B9-$C9,0)</f>
        <v/>
      </c>
      <c r="E9" s="9">
        <f>IFERROR($D9,0)</f>
        <v/>
      </c>
      <c r="F9" s="9">
        <f>IFERROR(SUMIFS('Mouvements'!$K$4:$K$103,'Mouvements'!$C$4:$C$103,"Encaissement",'Mouvements'!$N$4:$N$103,"Prévu",'Mouvements'!$B$4:$B$103,"&gt;="&amp;$J9,'Mouvements'!$B$4:$B$103,"&lt;="&amp;$K9),0)</f>
        <v/>
      </c>
      <c r="G9" s="9">
        <f>IFERROR(SUMIFS('Mouvements'!$K$4:$K$103,'Mouvements'!$C$4:$C$103,"Décaissement",'Mouvements'!$N$4:$N$103,"Prévu",'Mouvements'!$B$4:$B$103,"&gt;="&amp;$J9,'Mouvements'!$B$4:$B$103,"&lt;="&amp;$K9),0)</f>
        <v/>
      </c>
      <c r="H9" s="9">
        <f>IFERROR($B9-$C9+$F9-$G9,0)</f>
        <v/>
      </c>
      <c r="I9" s="10">
        <f>IF($E9&lt;0,"Trésorerie négative",IF($E9&lt;500,"Vigilance","Situation saine"))</f>
        <v/>
      </c>
      <c r="J9" s="18" t="n">
        <v>46023</v>
      </c>
      <c r="K9" s="18" t="n">
        <v>46053</v>
      </c>
      <c r="L9" s="19" t="inlineStr">
        <is>
          <t>Taxe foncière</t>
        </is>
      </c>
      <c r="M9" s="9">
        <f>IFERROR(-SUMIF('Mouvements'!$D$4:$D$103,$L9,'Mouvements'!$S$4:$S$103),0)</f>
        <v/>
      </c>
    </row>
    <row r="10">
      <c r="A10" s="12" t="inlineStr">
        <is>
          <t>Février 2026</t>
        </is>
      </c>
      <c r="B10" s="11">
        <f>IFERROR(SUMIFS('Mouvements'!$K$4:$K$103,'Mouvements'!$C$4:$C$103,"Encaissement",'Mouvements'!$N$4:$N$103,"Réalisé",'Mouvements'!$B$4:$B$103,"&gt;="&amp;$J10,'Mouvements'!$B$4:$B$103,"&lt;="&amp;$K10),0)</f>
        <v/>
      </c>
      <c r="C10" s="11">
        <f>IFERROR(SUMIFS('Mouvements'!$K$4:$K$103,'Mouvements'!$C$4:$C$103,"Décaissement",'Mouvements'!$N$4:$N$103,"Réalisé",'Mouvements'!$B$4:$B$103,"&gt;="&amp;$J10,'Mouvements'!$B$4:$B$103,"&lt;="&amp;$K10),0)</f>
        <v/>
      </c>
      <c r="D10" s="11">
        <f>IFERROR($B10-$C10,0)</f>
        <v/>
      </c>
      <c r="E10" s="11">
        <f>IFERROR($E9+$D10,0)</f>
        <v/>
      </c>
      <c r="F10" s="11">
        <f>IFERROR(SUMIFS('Mouvements'!$K$4:$K$103,'Mouvements'!$C$4:$C$103,"Encaissement",'Mouvements'!$N$4:$N$103,"Prévu",'Mouvements'!$B$4:$B$103,"&gt;="&amp;$J10,'Mouvements'!$B$4:$B$103,"&lt;="&amp;$K10),0)</f>
        <v/>
      </c>
      <c r="G10" s="11">
        <f>IFERROR(SUMIFS('Mouvements'!$K$4:$K$103,'Mouvements'!$C$4:$C$103,"Décaissement",'Mouvements'!$N$4:$N$103,"Prévu",'Mouvements'!$B$4:$B$103,"&gt;="&amp;$J10,'Mouvements'!$B$4:$B$103,"&lt;="&amp;$K10),0)</f>
        <v/>
      </c>
      <c r="H10" s="11">
        <f>IFERROR($B10-$C10+$F10-$G10,0)</f>
        <v/>
      </c>
      <c r="I10" s="12">
        <f>IF($E10&lt;0,"Trésorerie négative",IF($E10&lt;500,"Vigilance","Situation saine"))</f>
        <v/>
      </c>
      <c r="J10" s="20" t="n">
        <v>46054</v>
      </c>
      <c r="K10" s="20" t="n">
        <v>46081</v>
      </c>
      <c r="L10" s="21" t="inlineStr">
        <is>
          <t>Assurance</t>
        </is>
      </c>
      <c r="M10" s="11">
        <f>IFERROR(-SUMIF('Mouvements'!$D$4:$D$103,$L10,'Mouvements'!$S$4:$S$103),0)</f>
        <v/>
      </c>
    </row>
    <row r="11">
      <c r="A11" s="10" t="inlineStr">
        <is>
          <t>Mars 2026</t>
        </is>
      </c>
      <c r="B11" s="9">
        <f>IFERROR(SUMIFS('Mouvements'!$K$4:$K$103,'Mouvements'!$C$4:$C$103,"Encaissement",'Mouvements'!$N$4:$N$103,"Réalisé",'Mouvements'!$B$4:$B$103,"&gt;="&amp;$J11,'Mouvements'!$B$4:$B$103,"&lt;="&amp;$K11),0)</f>
        <v/>
      </c>
      <c r="C11" s="9">
        <f>IFERROR(SUMIFS('Mouvements'!$K$4:$K$103,'Mouvements'!$C$4:$C$103,"Décaissement",'Mouvements'!$N$4:$N$103,"Réalisé",'Mouvements'!$B$4:$B$103,"&gt;="&amp;$J11,'Mouvements'!$B$4:$B$103,"&lt;="&amp;$K11),0)</f>
        <v/>
      </c>
      <c r="D11" s="9">
        <f>IFERROR($B11-$C11,0)</f>
        <v/>
      </c>
      <c r="E11" s="9">
        <f>IFERROR($E10+$D11,0)</f>
        <v/>
      </c>
      <c r="F11" s="9">
        <f>IFERROR(SUMIFS('Mouvements'!$K$4:$K$103,'Mouvements'!$C$4:$C$103,"Encaissement",'Mouvements'!$N$4:$N$103,"Prévu",'Mouvements'!$B$4:$B$103,"&gt;="&amp;$J11,'Mouvements'!$B$4:$B$103,"&lt;="&amp;$K11),0)</f>
        <v/>
      </c>
      <c r="G11" s="9">
        <f>IFERROR(SUMIFS('Mouvements'!$K$4:$K$103,'Mouvements'!$C$4:$C$103,"Décaissement",'Mouvements'!$N$4:$N$103,"Prévu",'Mouvements'!$B$4:$B$103,"&gt;="&amp;$J11,'Mouvements'!$B$4:$B$103,"&lt;="&amp;$K11),0)</f>
        <v/>
      </c>
      <c r="H11" s="9">
        <f>IFERROR($B11-$C11+$F11-$G11,0)</f>
        <v/>
      </c>
      <c r="I11" s="10">
        <f>IF($E11&lt;0,"Trésorerie négative",IF($E11&lt;500,"Vigilance","Situation saine"))</f>
        <v/>
      </c>
      <c r="J11" s="18" t="n">
        <v>46082</v>
      </c>
      <c r="K11" s="18" t="n">
        <v>46112</v>
      </c>
      <c r="L11" s="19" t="inlineStr">
        <is>
          <t>Travaux</t>
        </is>
      </c>
      <c r="M11" s="9">
        <f>IFERROR(-SUMIF('Mouvements'!$D$4:$D$103,$L11,'Mouvements'!$S$4:$S$103),0)</f>
        <v/>
      </c>
    </row>
    <row r="12">
      <c r="A12" s="12" t="inlineStr">
        <is>
          <t>Avril 2026</t>
        </is>
      </c>
      <c r="B12" s="11">
        <f>IFERROR(SUMIFS('Mouvements'!$K$4:$K$103,'Mouvements'!$C$4:$C$103,"Encaissement",'Mouvements'!$N$4:$N$103,"Réalisé",'Mouvements'!$B$4:$B$103,"&gt;="&amp;$J12,'Mouvements'!$B$4:$B$103,"&lt;="&amp;$K12),0)</f>
        <v/>
      </c>
      <c r="C12" s="11">
        <f>IFERROR(SUMIFS('Mouvements'!$K$4:$K$103,'Mouvements'!$C$4:$C$103,"Décaissement",'Mouvements'!$N$4:$N$103,"Réalisé",'Mouvements'!$B$4:$B$103,"&gt;="&amp;$J12,'Mouvements'!$B$4:$B$103,"&lt;="&amp;$K12),0)</f>
        <v/>
      </c>
      <c r="D12" s="11">
        <f>IFERROR($B12-$C12,0)</f>
        <v/>
      </c>
      <c r="E12" s="11">
        <f>IFERROR($E11+$D12,0)</f>
        <v/>
      </c>
      <c r="F12" s="11">
        <f>IFERROR(SUMIFS('Mouvements'!$K$4:$K$103,'Mouvements'!$C$4:$C$103,"Encaissement",'Mouvements'!$N$4:$N$103,"Prévu",'Mouvements'!$B$4:$B$103,"&gt;="&amp;$J12,'Mouvements'!$B$4:$B$103,"&lt;="&amp;$K12),0)</f>
        <v/>
      </c>
      <c r="G12" s="11">
        <f>IFERROR(SUMIFS('Mouvements'!$K$4:$K$103,'Mouvements'!$C$4:$C$103,"Décaissement",'Mouvements'!$N$4:$N$103,"Prévu",'Mouvements'!$B$4:$B$103,"&gt;="&amp;$J12,'Mouvements'!$B$4:$B$103,"&lt;="&amp;$K12),0)</f>
        <v/>
      </c>
      <c r="H12" s="11">
        <f>IFERROR($B12-$C12+$F12-$G12,0)</f>
        <v/>
      </c>
      <c r="I12" s="12">
        <f>IF($E12&lt;0,"Trésorerie négative",IF($E12&lt;500,"Vigilance","Situation saine"))</f>
        <v/>
      </c>
      <c r="J12" s="20" t="n">
        <v>46113</v>
      </c>
      <c r="K12" s="20" t="n">
        <v>46142</v>
      </c>
      <c r="L12" s="21" t="inlineStr">
        <is>
          <t>Honoraires</t>
        </is>
      </c>
      <c r="M12" s="11">
        <f>IFERROR(-SUMIF('Mouvements'!$D$4:$D$103,$L12,'Mouvements'!$S$4:$S$103),0)</f>
        <v/>
      </c>
    </row>
    <row r="13">
      <c r="A13" s="10" t="inlineStr">
        <is>
          <t>Mai 2026</t>
        </is>
      </c>
      <c r="B13" s="9">
        <f>IFERROR(SUMIFS('Mouvements'!$K$4:$K$103,'Mouvements'!$C$4:$C$103,"Encaissement",'Mouvements'!$N$4:$N$103,"Réalisé",'Mouvements'!$B$4:$B$103,"&gt;="&amp;$J13,'Mouvements'!$B$4:$B$103,"&lt;="&amp;$K13),0)</f>
        <v/>
      </c>
      <c r="C13" s="9">
        <f>IFERROR(SUMIFS('Mouvements'!$K$4:$K$103,'Mouvements'!$C$4:$C$103,"Décaissement",'Mouvements'!$N$4:$N$103,"Réalisé",'Mouvements'!$B$4:$B$103,"&gt;="&amp;$J13,'Mouvements'!$B$4:$B$103,"&lt;="&amp;$K13),0)</f>
        <v/>
      </c>
      <c r="D13" s="9">
        <f>IFERROR($B13-$C13,0)</f>
        <v/>
      </c>
      <c r="E13" s="9">
        <f>IFERROR($E12+$D13,0)</f>
        <v/>
      </c>
      <c r="F13" s="9">
        <f>IFERROR(SUMIFS('Mouvements'!$K$4:$K$103,'Mouvements'!$C$4:$C$103,"Encaissement",'Mouvements'!$N$4:$N$103,"Prévu",'Mouvements'!$B$4:$B$103,"&gt;="&amp;$J13,'Mouvements'!$B$4:$B$103,"&lt;="&amp;$K13),0)</f>
        <v/>
      </c>
      <c r="G13" s="9">
        <f>IFERROR(SUMIFS('Mouvements'!$K$4:$K$103,'Mouvements'!$C$4:$C$103,"Décaissement",'Mouvements'!$N$4:$N$103,"Prévu",'Mouvements'!$B$4:$B$103,"&gt;="&amp;$J13,'Mouvements'!$B$4:$B$103,"&lt;="&amp;$K13),0)</f>
        <v/>
      </c>
      <c r="H13" s="9">
        <f>IFERROR($B13-$C13+$F13-$G13,0)</f>
        <v/>
      </c>
      <c r="I13" s="10">
        <f>IF($E13&lt;0,"Trésorerie négative",IF($E13&lt;500,"Vigilance","Situation saine"))</f>
        <v/>
      </c>
      <c r="J13" s="18" t="n">
        <v>46143</v>
      </c>
      <c r="K13" s="18" t="n">
        <v>46173</v>
      </c>
      <c r="L13" s="19" t="inlineStr">
        <is>
          <t>Emprunt</t>
        </is>
      </c>
      <c r="M13" s="9">
        <f>IFERROR(-SUMIF('Mouvements'!$D$4:$D$103,$L13,'Mouvements'!$S$4:$S$103),0)</f>
        <v/>
      </c>
    </row>
    <row r="14">
      <c r="A14" s="12" t="inlineStr">
        <is>
          <t>Juin 2026</t>
        </is>
      </c>
      <c r="B14" s="11">
        <f>IFERROR(SUMIFS('Mouvements'!$K$4:$K$103,'Mouvements'!$C$4:$C$103,"Encaissement",'Mouvements'!$N$4:$N$103,"Réalisé",'Mouvements'!$B$4:$B$103,"&gt;="&amp;$J14,'Mouvements'!$B$4:$B$103,"&lt;="&amp;$K14),0)</f>
        <v/>
      </c>
      <c r="C14" s="11">
        <f>IFERROR(SUMIFS('Mouvements'!$K$4:$K$103,'Mouvements'!$C$4:$C$103,"Décaissement",'Mouvements'!$N$4:$N$103,"Réalisé",'Mouvements'!$B$4:$B$103,"&gt;="&amp;$J14,'Mouvements'!$B$4:$B$103,"&lt;="&amp;$K14),0)</f>
        <v/>
      </c>
      <c r="D14" s="11">
        <f>IFERROR($B14-$C14,0)</f>
        <v/>
      </c>
      <c r="E14" s="11">
        <f>IFERROR($E13+$D14,0)</f>
        <v/>
      </c>
      <c r="F14" s="11">
        <f>IFERROR(SUMIFS('Mouvements'!$K$4:$K$103,'Mouvements'!$C$4:$C$103,"Encaissement",'Mouvements'!$N$4:$N$103,"Prévu",'Mouvements'!$B$4:$B$103,"&gt;="&amp;$J14,'Mouvements'!$B$4:$B$103,"&lt;="&amp;$K14),0)</f>
        <v/>
      </c>
      <c r="G14" s="11">
        <f>IFERROR(SUMIFS('Mouvements'!$K$4:$K$103,'Mouvements'!$C$4:$C$103,"Décaissement",'Mouvements'!$N$4:$N$103,"Prévu",'Mouvements'!$B$4:$B$103,"&gt;="&amp;$J14,'Mouvements'!$B$4:$B$103,"&lt;="&amp;$K14),0)</f>
        <v/>
      </c>
      <c r="H14" s="11">
        <f>IFERROR($B14-$C14+$F14-$G14,0)</f>
        <v/>
      </c>
      <c r="I14" s="12">
        <f>IF($E14&lt;0,"Trésorerie négative",IF($E14&lt;500,"Vigilance","Situation saine"))</f>
        <v/>
      </c>
      <c r="J14" s="20" t="n">
        <v>46174</v>
      </c>
      <c r="K14" s="20" t="n">
        <v>46203</v>
      </c>
      <c r="L14" s="21" t="inlineStr">
        <is>
          <t>Frais bancaires</t>
        </is>
      </c>
      <c r="M14" s="11">
        <f>IFERROR(-SUMIF('Mouvements'!$D$4:$D$103,$L14,'Mouvements'!$S$4:$S$103),0)</f>
        <v/>
      </c>
    </row>
    <row r="15">
      <c r="A15" s="10" t="inlineStr">
        <is>
          <t>Juillet 2026</t>
        </is>
      </c>
      <c r="B15" s="9">
        <f>IFERROR(SUMIFS('Mouvements'!$K$4:$K$103,'Mouvements'!$C$4:$C$103,"Encaissement",'Mouvements'!$N$4:$N$103,"Réalisé",'Mouvements'!$B$4:$B$103,"&gt;="&amp;$J15,'Mouvements'!$B$4:$B$103,"&lt;="&amp;$K15),0)</f>
        <v/>
      </c>
      <c r="C15" s="9">
        <f>IFERROR(SUMIFS('Mouvements'!$K$4:$K$103,'Mouvements'!$C$4:$C$103,"Décaissement",'Mouvements'!$N$4:$N$103,"Réalisé",'Mouvements'!$B$4:$B$103,"&gt;="&amp;$J15,'Mouvements'!$B$4:$B$103,"&lt;="&amp;$K15),0)</f>
        <v/>
      </c>
      <c r="D15" s="9">
        <f>IFERROR($B15-$C15,0)</f>
        <v/>
      </c>
      <c r="E15" s="9">
        <f>IFERROR($E14+$D15,0)</f>
        <v/>
      </c>
      <c r="F15" s="9">
        <f>IFERROR(SUMIFS('Mouvements'!$K$4:$K$103,'Mouvements'!$C$4:$C$103,"Encaissement",'Mouvements'!$N$4:$N$103,"Prévu",'Mouvements'!$B$4:$B$103,"&gt;="&amp;$J15,'Mouvements'!$B$4:$B$103,"&lt;="&amp;$K15),0)</f>
        <v/>
      </c>
      <c r="G15" s="9">
        <f>IFERROR(SUMIFS('Mouvements'!$K$4:$K$103,'Mouvements'!$C$4:$C$103,"Décaissement",'Mouvements'!$N$4:$N$103,"Prévu",'Mouvements'!$B$4:$B$103,"&gt;="&amp;$J15,'Mouvements'!$B$4:$B$103,"&lt;="&amp;$K15),0)</f>
        <v/>
      </c>
      <c r="H15" s="9">
        <f>IFERROR($B15-$C15+$F15-$G15,0)</f>
        <v/>
      </c>
      <c r="I15" s="10">
        <f>IF($E15&lt;0,"Trésorerie négative",IF($E15&lt;500,"Vigilance","Situation saine"))</f>
        <v/>
      </c>
      <c r="J15" s="18" t="n">
        <v>46204</v>
      </c>
      <c r="K15" s="18" t="n">
        <v>46234</v>
      </c>
      <c r="L15" s="19" t="inlineStr">
        <is>
          <t>Autre</t>
        </is>
      </c>
      <c r="M15" s="9">
        <f>IFERROR(-SUMIF('Mouvements'!$D$4:$D$103,$L15,'Mouvements'!$S$4:$S$103),0)</f>
        <v/>
      </c>
    </row>
    <row r="16">
      <c r="A16" s="12" t="inlineStr">
        <is>
          <t>Août 2026</t>
        </is>
      </c>
      <c r="B16" s="11">
        <f>IFERROR(SUMIFS('Mouvements'!$K$4:$K$103,'Mouvements'!$C$4:$C$103,"Encaissement",'Mouvements'!$N$4:$N$103,"Réalisé",'Mouvements'!$B$4:$B$103,"&gt;="&amp;$J16,'Mouvements'!$B$4:$B$103,"&lt;="&amp;$K16),0)</f>
        <v/>
      </c>
      <c r="C16" s="11">
        <f>IFERROR(SUMIFS('Mouvements'!$K$4:$K$103,'Mouvements'!$C$4:$C$103,"Décaissement",'Mouvements'!$N$4:$N$103,"Réalisé",'Mouvements'!$B$4:$B$103,"&gt;="&amp;$J16,'Mouvements'!$B$4:$B$103,"&lt;="&amp;$K16),0)</f>
        <v/>
      </c>
      <c r="D16" s="11">
        <f>IFERROR($B16-$C16,0)</f>
        <v/>
      </c>
      <c r="E16" s="11">
        <f>IFERROR($E15+$D16,0)</f>
        <v/>
      </c>
      <c r="F16" s="11">
        <f>IFERROR(SUMIFS('Mouvements'!$K$4:$K$103,'Mouvements'!$C$4:$C$103,"Encaissement",'Mouvements'!$N$4:$N$103,"Prévu",'Mouvements'!$B$4:$B$103,"&gt;="&amp;$J16,'Mouvements'!$B$4:$B$103,"&lt;="&amp;$K16),0)</f>
        <v/>
      </c>
      <c r="G16" s="11">
        <f>IFERROR(SUMIFS('Mouvements'!$K$4:$K$103,'Mouvements'!$C$4:$C$103,"Décaissement",'Mouvements'!$N$4:$N$103,"Prévu",'Mouvements'!$B$4:$B$103,"&gt;="&amp;$J16,'Mouvements'!$B$4:$B$103,"&lt;="&amp;$K16),0)</f>
        <v/>
      </c>
      <c r="H16" s="11">
        <f>IFERROR($B16-$C16+$F16-$G16,0)</f>
        <v/>
      </c>
      <c r="I16" s="12">
        <f>IF($E16&lt;0,"Trésorerie négative",IF($E16&lt;500,"Vigilance","Situation saine"))</f>
        <v/>
      </c>
      <c r="J16" s="20" t="n">
        <v>46235</v>
      </c>
      <c r="K16" s="20" t="n">
        <v>46265</v>
      </c>
    </row>
    <row r="17">
      <c r="A17" s="10" t="inlineStr">
        <is>
          <t>Septembre 2026</t>
        </is>
      </c>
      <c r="B17" s="9">
        <f>IFERROR(SUMIFS('Mouvements'!$K$4:$K$103,'Mouvements'!$C$4:$C$103,"Encaissement",'Mouvements'!$N$4:$N$103,"Réalisé",'Mouvements'!$B$4:$B$103,"&gt;="&amp;$J17,'Mouvements'!$B$4:$B$103,"&lt;="&amp;$K17),0)</f>
        <v/>
      </c>
      <c r="C17" s="9">
        <f>IFERROR(SUMIFS('Mouvements'!$K$4:$K$103,'Mouvements'!$C$4:$C$103,"Décaissement",'Mouvements'!$N$4:$N$103,"Réalisé",'Mouvements'!$B$4:$B$103,"&gt;="&amp;$J17,'Mouvements'!$B$4:$B$103,"&lt;="&amp;$K17),0)</f>
        <v/>
      </c>
      <c r="D17" s="9">
        <f>IFERROR($B17-$C17,0)</f>
        <v/>
      </c>
      <c r="E17" s="9">
        <f>IFERROR($E16+$D17,0)</f>
        <v/>
      </c>
      <c r="F17" s="9">
        <f>IFERROR(SUMIFS('Mouvements'!$K$4:$K$103,'Mouvements'!$C$4:$C$103,"Encaissement",'Mouvements'!$N$4:$N$103,"Prévu",'Mouvements'!$B$4:$B$103,"&gt;="&amp;$J17,'Mouvements'!$B$4:$B$103,"&lt;="&amp;$K17),0)</f>
        <v/>
      </c>
      <c r="G17" s="9">
        <f>IFERROR(SUMIFS('Mouvements'!$K$4:$K$103,'Mouvements'!$C$4:$C$103,"Décaissement",'Mouvements'!$N$4:$N$103,"Prévu",'Mouvements'!$B$4:$B$103,"&gt;="&amp;$J17,'Mouvements'!$B$4:$B$103,"&lt;="&amp;$K17),0)</f>
        <v/>
      </c>
      <c r="H17" s="9">
        <f>IFERROR($B17-$C17+$F17-$G17,0)</f>
        <v/>
      </c>
      <c r="I17" s="10">
        <f>IF($E17&lt;0,"Trésorerie négative",IF($E17&lt;500,"Vigilance","Situation saine"))</f>
        <v/>
      </c>
      <c r="J17" s="18" t="n">
        <v>46266</v>
      </c>
      <c r="K17" s="18" t="n">
        <v>46295</v>
      </c>
    </row>
    <row r="18">
      <c r="A18" s="12" t="inlineStr">
        <is>
          <t>Octobre 2026</t>
        </is>
      </c>
      <c r="B18" s="11">
        <f>IFERROR(SUMIFS('Mouvements'!$K$4:$K$103,'Mouvements'!$C$4:$C$103,"Encaissement",'Mouvements'!$N$4:$N$103,"Réalisé",'Mouvements'!$B$4:$B$103,"&gt;="&amp;$J18,'Mouvements'!$B$4:$B$103,"&lt;="&amp;$K18),0)</f>
        <v/>
      </c>
      <c r="C18" s="11">
        <f>IFERROR(SUMIFS('Mouvements'!$K$4:$K$103,'Mouvements'!$C$4:$C$103,"Décaissement",'Mouvements'!$N$4:$N$103,"Réalisé",'Mouvements'!$B$4:$B$103,"&gt;="&amp;$J18,'Mouvements'!$B$4:$B$103,"&lt;="&amp;$K18),0)</f>
        <v/>
      </c>
      <c r="D18" s="11">
        <f>IFERROR($B18-$C18,0)</f>
        <v/>
      </c>
      <c r="E18" s="11">
        <f>IFERROR($E17+$D18,0)</f>
        <v/>
      </c>
      <c r="F18" s="11">
        <f>IFERROR(SUMIFS('Mouvements'!$K$4:$K$103,'Mouvements'!$C$4:$C$103,"Encaissement",'Mouvements'!$N$4:$N$103,"Prévu",'Mouvements'!$B$4:$B$103,"&gt;="&amp;$J18,'Mouvements'!$B$4:$B$103,"&lt;="&amp;$K18),0)</f>
        <v/>
      </c>
      <c r="G18" s="11">
        <f>IFERROR(SUMIFS('Mouvements'!$K$4:$K$103,'Mouvements'!$C$4:$C$103,"Décaissement",'Mouvements'!$N$4:$N$103,"Prévu",'Mouvements'!$B$4:$B$103,"&gt;="&amp;$J18,'Mouvements'!$B$4:$B$103,"&lt;="&amp;$K18),0)</f>
        <v/>
      </c>
      <c r="H18" s="11">
        <f>IFERROR($B18-$C18+$F18-$G18,0)</f>
        <v/>
      </c>
      <c r="I18" s="12">
        <f>IF($E18&lt;0,"Trésorerie négative",IF($E18&lt;500,"Vigilance","Situation saine"))</f>
        <v/>
      </c>
      <c r="J18" s="20" t="n">
        <v>46296</v>
      </c>
      <c r="K18" s="20" t="n">
        <v>46326</v>
      </c>
    </row>
    <row r="19">
      <c r="A19" s="10" t="inlineStr">
        <is>
          <t>Novembre 2026</t>
        </is>
      </c>
      <c r="B19" s="9">
        <f>IFERROR(SUMIFS('Mouvements'!$K$4:$K$103,'Mouvements'!$C$4:$C$103,"Encaissement",'Mouvements'!$N$4:$N$103,"Réalisé",'Mouvements'!$B$4:$B$103,"&gt;="&amp;$J19,'Mouvements'!$B$4:$B$103,"&lt;="&amp;$K19),0)</f>
        <v/>
      </c>
      <c r="C19" s="9">
        <f>IFERROR(SUMIFS('Mouvements'!$K$4:$K$103,'Mouvements'!$C$4:$C$103,"Décaissement",'Mouvements'!$N$4:$N$103,"Réalisé",'Mouvements'!$B$4:$B$103,"&gt;="&amp;$J19,'Mouvements'!$B$4:$B$103,"&lt;="&amp;$K19),0)</f>
        <v/>
      </c>
      <c r="D19" s="9">
        <f>IFERROR($B19-$C19,0)</f>
        <v/>
      </c>
      <c r="E19" s="9">
        <f>IFERROR($E18+$D19,0)</f>
        <v/>
      </c>
      <c r="F19" s="9">
        <f>IFERROR(SUMIFS('Mouvements'!$K$4:$K$103,'Mouvements'!$C$4:$C$103,"Encaissement",'Mouvements'!$N$4:$N$103,"Prévu",'Mouvements'!$B$4:$B$103,"&gt;="&amp;$J19,'Mouvements'!$B$4:$B$103,"&lt;="&amp;$K19),0)</f>
        <v/>
      </c>
      <c r="G19" s="9">
        <f>IFERROR(SUMIFS('Mouvements'!$K$4:$K$103,'Mouvements'!$C$4:$C$103,"Décaissement",'Mouvements'!$N$4:$N$103,"Prévu",'Mouvements'!$B$4:$B$103,"&gt;="&amp;$J19,'Mouvements'!$B$4:$B$103,"&lt;="&amp;$K19),0)</f>
        <v/>
      </c>
      <c r="H19" s="9">
        <f>IFERROR($B19-$C19+$F19-$G19,0)</f>
        <v/>
      </c>
      <c r="I19" s="10">
        <f>IF($E19&lt;0,"Trésorerie négative",IF($E19&lt;500,"Vigilance","Situation saine"))</f>
        <v/>
      </c>
      <c r="J19" s="18" t="n">
        <v>46327</v>
      </c>
      <c r="K19" s="18" t="n">
        <v>46356</v>
      </c>
    </row>
    <row r="20">
      <c r="A20" s="12" t="inlineStr">
        <is>
          <t>Décembre 2026</t>
        </is>
      </c>
      <c r="B20" s="11">
        <f>IFERROR(SUMIFS('Mouvements'!$K$4:$K$103,'Mouvements'!$C$4:$C$103,"Encaissement",'Mouvements'!$N$4:$N$103,"Réalisé",'Mouvements'!$B$4:$B$103,"&gt;="&amp;$J20,'Mouvements'!$B$4:$B$103,"&lt;="&amp;$K20),0)</f>
        <v/>
      </c>
      <c r="C20" s="11">
        <f>IFERROR(SUMIFS('Mouvements'!$K$4:$K$103,'Mouvements'!$C$4:$C$103,"Décaissement",'Mouvements'!$N$4:$N$103,"Réalisé",'Mouvements'!$B$4:$B$103,"&gt;="&amp;$J20,'Mouvements'!$B$4:$B$103,"&lt;="&amp;$K20),0)</f>
        <v/>
      </c>
      <c r="D20" s="11">
        <f>IFERROR($B20-$C20,0)</f>
        <v/>
      </c>
      <c r="E20" s="11">
        <f>IFERROR($E19+$D20,0)</f>
        <v/>
      </c>
      <c r="F20" s="11">
        <f>IFERROR(SUMIFS('Mouvements'!$K$4:$K$103,'Mouvements'!$C$4:$C$103,"Encaissement",'Mouvements'!$N$4:$N$103,"Prévu",'Mouvements'!$B$4:$B$103,"&gt;="&amp;$J20,'Mouvements'!$B$4:$B$103,"&lt;="&amp;$K20),0)</f>
        <v/>
      </c>
      <c r="G20" s="11">
        <f>IFERROR(SUMIFS('Mouvements'!$K$4:$K$103,'Mouvements'!$C$4:$C$103,"Décaissement",'Mouvements'!$N$4:$N$103,"Prévu",'Mouvements'!$B$4:$B$103,"&gt;="&amp;$J20,'Mouvements'!$B$4:$B$103,"&lt;="&amp;$K20),0)</f>
        <v/>
      </c>
      <c r="H20" s="11">
        <f>IFERROR($B20-$C20+$F20-$G20,0)</f>
        <v/>
      </c>
      <c r="I20" s="12">
        <f>IF($E20&lt;0,"Trésorerie négative",IF($E20&lt;500,"Vigilance","Situation saine"))</f>
        <v/>
      </c>
      <c r="J20" s="20" t="n">
        <v>46357</v>
      </c>
      <c r="K20" s="20" t="n">
        <v>46387</v>
      </c>
    </row>
  </sheetData>
  <autoFilter ref="A8:I20"/>
  <mergeCells count="1">
    <mergeCell ref="A1:M1"/>
  </mergeCells>
  <conditionalFormatting sqref="E9:E20">
    <cfRule type="expression" priority="1" dxfId="0">
      <formula>$E9&lt;0</formula>
    </cfRule>
    <cfRule type="expression" priority="2" dxfId="1">
      <formula>$E9&gt;0</formula>
    </cfRule>
  </conditionalFormatting>
  <conditionalFormatting sqref="I9:I20">
    <cfRule type="expression" priority="3" dxfId="0">
      <formula>$I9="Trésorerie négative"</formula>
    </cfRule>
    <cfRule type="expression" priority="4" dxfId="1">
      <formula>$I9="Situation saine"</formula>
    </cfRule>
  </conditionalFormatting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M22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5" customWidth="1" min="1" max="1"/>
    <col width="57" customWidth="1" min="2" max="2"/>
    <col width="16" customWidth="1" min="3" max="3"/>
    <col width="22" customWidth="1" min="4" max="4"/>
    <col width="4" customWidth="1" min="5" max="5"/>
    <col width="4" customWidth="1" min="6" max="6"/>
    <col width="17" customWidth="1" min="7" max="7"/>
    <col width="23" customWidth="1" min="8" max="8"/>
    <col width="16" customWidth="1" min="9" max="9"/>
    <col width="23" customWidth="1" min="10" max="10"/>
    <col width="20" customWidth="1" min="11" max="11"/>
    <col width="14" customWidth="1" min="12" max="12"/>
    <col width="34" customWidth="1" min="13" max="13"/>
  </cols>
  <sheetData>
    <row r="1" ht="28" customHeight="1">
      <c r="A1" s="1" t="inlineStr">
        <is>
          <t>Paramètres et consignes — SCI Familiale Durand &amp; Associés</t>
        </is>
      </c>
    </row>
    <row r="2"/>
    <row r="3">
      <c r="A3" s="4" t="inlineStr">
        <is>
          <t>Informations de la SCI</t>
        </is>
      </c>
      <c r="B3" s="4" t="inlineStr">
        <is>
          <t>Valeur</t>
        </is>
      </c>
      <c r="G3" s="4" t="inlineStr">
        <is>
          <t>Types</t>
        </is>
      </c>
      <c r="H3" s="4" t="inlineStr">
        <is>
          <t>Catégories</t>
        </is>
      </c>
      <c r="I3" s="4" t="inlineStr">
        <is>
          <t>Statuts</t>
        </is>
      </c>
      <c r="J3" s="4" t="inlineStr">
        <is>
          <t>Comptes bancaires</t>
        </is>
      </c>
      <c r="K3" s="4" t="inlineStr">
        <is>
          <t>Associés</t>
        </is>
      </c>
      <c r="L3" s="4" t="inlineStr">
        <is>
          <t>Récurrent ?</t>
        </is>
      </c>
      <c r="M3" s="4" t="inlineStr">
        <is>
          <t>Immeubles</t>
        </is>
      </c>
    </row>
    <row r="4">
      <c r="A4" s="22" t="inlineStr">
        <is>
          <t>Dénomination</t>
        </is>
      </c>
      <c r="B4" s="7" t="inlineStr">
        <is>
          <t>SCI Familiale Durand &amp; Associés</t>
        </is>
      </c>
      <c r="G4" s="7" t="inlineStr">
        <is>
          <t>Encaissement</t>
        </is>
      </c>
      <c r="H4" s="7" t="inlineStr">
        <is>
          <t>Loyers</t>
        </is>
      </c>
      <c r="I4" s="7" t="inlineStr">
        <is>
          <t>Prévu</t>
        </is>
      </c>
      <c r="J4" s="7" t="inlineStr">
        <is>
          <t>Compte courant SCI</t>
        </is>
      </c>
      <c r="K4" s="7" t="inlineStr">
        <is>
          <t>Camille Durand</t>
        </is>
      </c>
      <c r="L4" s="7" t="inlineStr">
        <is>
          <t>Oui</t>
        </is>
      </c>
      <c r="M4" s="7" t="inlineStr">
        <is>
          <t>24 cours Gambetta, 33000 Bordeaux</t>
        </is>
      </c>
    </row>
    <row r="5">
      <c r="A5" s="22" t="inlineStr">
        <is>
          <t>SIRET</t>
        </is>
      </c>
      <c r="B5" s="7" t="inlineStr">
        <is>
          <t>812 345 678 00019</t>
        </is>
      </c>
      <c r="G5" s="7" t="inlineStr">
        <is>
          <t>Décaissement</t>
        </is>
      </c>
      <c r="H5" s="7" t="inlineStr">
        <is>
          <t>Charges récupérables</t>
        </is>
      </c>
      <c r="I5" s="7" t="inlineStr">
        <is>
          <t>Réalisé</t>
        </is>
      </c>
      <c r="J5" s="7" t="inlineStr">
        <is>
          <t>Compte épargne SCI</t>
        </is>
      </c>
      <c r="K5" s="7" t="inlineStr">
        <is>
          <t>Sophie Lefèvre</t>
        </is>
      </c>
      <c r="L5" s="7" t="inlineStr">
        <is>
          <t>Non</t>
        </is>
      </c>
      <c r="M5" s="7" t="inlineStr">
        <is>
          <t>12 rue de la République, 69002 Lyon</t>
        </is>
      </c>
    </row>
    <row r="6">
      <c r="A6" s="22" t="inlineStr">
        <is>
          <t>Adresse du siège</t>
        </is>
      </c>
      <c r="B6" s="7" t="inlineStr">
        <is>
          <t>12 rue de la République, 69002 Lyon</t>
        </is>
      </c>
      <c r="G6" s="7" t="n"/>
      <c r="H6" s="7" t="inlineStr">
        <is>
          <t>Taxe foncière</t>
        </is>
      </c>
      <c r="I6" s="7" t="inlineStr">
        <is>
          <t>En attente</t>
        </is>
      </c>
      <c r="J6" s="7" t="n"/>
      <c r="K6" s="7" t="inlineStr">
        <is>
          <t>Julien Moreau</t>
        </is>
      </c>
      <c r="L6" s="7" t="n"/>
      <c r="M6" s="7" t="n"/>
    </row>
    <row r="7">
      <c r="A7" s="22" t="inlineStr">
        <is>
          <t>Associés</t>
        </is>
      </c>
      <c r="B7" s="7" t="inlineStr">
        <is>
          <t>Camille Durand, Sophie Lefèvre, Julien Moreau, Thomas Bernard</t>
        </is>
      </c>
      <c r="G7" s="7" t="n"/>
      <c r="H7" s="7" t="inlineStr">
        <is>
          <t>Assurance</t>
        </is>
      </c>
      <c r="I7" s="7" t="n"/>
      <c r="J7" s="7" t="n"/>
      <c r="K7" s="7" t="inlineStr">
        <is>
          <t>Thomas Bernard</t>
        </is>
      </c>
      <c r="L7" s="7" t="n"/>
      <c r="M7" s="7" t="n"/>
    </row>
    <row r="8">
      <c r="A8" s="22" t="inlineStr">
        <is>
          <t>Régime fiscal</t>
        </is>
      </c>
      <c r="B8" s="7" t="inlineStr">
        <is>
          <t>À confirmer avec le conseil habituel</t>
        </is>
      </c>
      <c r="G8" s="7" t="n"/>
      <c r="H8" s="7" t="inlineStr">
        <is>
          <t>Travaux</t>
        </is>
      </c>
      <c r="I8" s="7" t="n"/>
      <c r="J8" s="7" t="n"/>
      <c r="K8" s="7" t="n"/>
      <c r="L8" s="7" t="n"/>
      <c r="M8" s="7" t="n"/>
    </row>
    <row r="9">
      <c r="G9" s="7" t="n"/>
      <c r="H9" s="7" t="inlineStr">
        <is>
          <t>Honoraires</t>
        </is>
      </c>
      <c r="I9" s="7" t="n"/>
      <c r="J9" s="7" t="n"/>
      <c r="K9" s="7" t="n"/>
      <c r="L9" s="7" t="n"/>
      <c r="M9" s="7" t="n"/>
    </row>
    <row r="10">
      <c r="G10" s="7" t="n"/>
      <c r="H10" s="7" t="inlineStr">
        <is>
          <t>Emprunt</t>
        </is>
      </c>
      <c r="I10" s="7" t="n"/>
      <c r="J10" s="7" t="n"/>
      <c r="K10" s="7" t="n"/>
      <c r="L10" s="7" t="n"/>
      <c r="M10" s="7" t="n"/>
    </row>
    <row r="11">
      <c r="A11" s="4" t="inlineStr">
        <is>
          <t>Adresse</t>
        </is>
      </c>
      <c r="B11" s="4" t="inlineStr">
        <is>
          <t>Type de bien</t>
        </is>
      </c>
      <c r="C11" s="4" t="inlineStr">
        <is>
          <t>Référence</t>
        </is>
      </c>
      <c r="D11" s="4" t="inlineStr">
        <is>
          <t>Observations</t>
        </is>
      </c>
      <c r="G11" s="7" t="n"/>
      <c r="H11" s="7" t="inlineStr">
        <is>
          <t>Frais bancaires</t>
        </is>
      </c>
      <c r="I11" s="7" t="n"/>
      <c r="J11" s="7" t="n"/>
      <c r="K11" s="7" t="n"/>
      <c r="L11" s="7" t="n"/>
      <c r="M11" s="7" t="n"/>
    </row>
    <row r="12">
      <c r="A12" s="7" t="inlineStr">
        <is>
          <t>24 cours Gambetta, 33000 Bordeaux</t>
        </is>
      </c>
      <c r="B12" s="7" t="inlineStr">
        <is>
          <t>Appartement T3</t>
        </is>
      </c>
      <c r="C12" s="7" t="inlineStr">
        <is>
          <t>IMB-001</t>
        </is>
      </c>
      <c r="D12" s="7" t="inlineStr">
        <is>
          <t>Location nue</t>
        </is>
      </c>
      <c r="G12" s="7" t="n"/>
      <c r="H12" s="7" t="inlineStr">
        <is>
          <t>Apport associé</t>
        </is>
      </c>
      <c r="I12" s="7" t="n"/>
      <c r="J12" s="7" t="n"/>
      <c r="K12" s="7" t="n"/>
      <c r="L12" s="7" t="n"/>
      <c r="M12" s="7" t="n"/>
    </row>
    <row r="13">
      <c r="A13" s="7" t="inlineStr">
        <is>
          <t>12 rue de la République, 69002 Lyon</t>
        </is>
      </c>
      <c r="B13" s="7" t="inlineStr">
        <is>
          <t>Appartement T2</t>
        </is>
      </c>
      <c r="C13" s="7" t="inlineStr">
        <is>
          <t>IMB-002</t>
        </is>
      </c>
      <c r="D13" s="7" t="inlineStr">
        <is>
          <t>Location nue</t>
        </is>
      </c>
      <c r="G13" s="7" t="n"/>
      <c r="H13" s="7" t="inlineStr">
        <is>
          <t>Autre</t>
        </is>
      </c>
      <c r="I13" s="7" t="n"/>
      <c r="J13" s="7" t="n"/>
      <c r="K13" s="7" t="n"/>
      <c r="L13" s="7" t="n"/>
      <c r="M13" s="7" t="n"/>
    </row>
    <row r="14"/>
    <row r="15"/>
    <row r="16">
      <c r="A16" s="23" t="inlineStr">
        <is>
          <t>Consignes de gestion</t>
        </is>
      </c>
      <c r="B16" s="23" t="inlineStr">
        <is>
          <t>Détail</t>
        </is>
      </c>
    </row>
    <row r="17" ht="34" customHeight="1">
      <c r="A17" s="22" t="inlineStr">
        <is>
          <t>Séparation des dépenses</t>
        </is>
      </c>
      <c r="B17" s="24" t="inlineStr">
        <is>
          <t>Séparer strictement les dépenses personnelles des dépenses de la SCI.</t>
        </is>
      </c>
    </row>
    <row r="18" ht="34" customHeight="1">
      <c r="A18" s="22" t="inlineStr">
        <is>
          <t>Justificatifs</t>
        </is>
      </c>
      <c r="B18" s="24" t="inlineStr">
        <is>
          <t>Conserver les factures, appels de fonds, quittances et relevés bancaires.</t>
        </is>
      </c>
    </row>
    <row r="19" ht="34" customHeight="1">
      <c r="A19" s="22" t="inlineStr">
        <is>
          <t>Apports associés</t>
        </is>
      </c>
      <c r="B19" s="24" t="inlineStr">
        <is>
          <t>Identifier les apports en compte courant d’associé et conserver les conventions correspondantes.</t>
        </is>
      </c>
    </row>
    <row r="20" ht="34" customHeight="1">
      <c r="A20" s="22" t="inlineStr">
        <is>
          <t>Suivi des postes</t>
        </is>
      </c>
      <c r="B20" s="24" t="inlineStr">
        <is>
          <t>Suivre séparément loyers, charges récupérables, taxe foncière, travaux et échéances d’emprunt.</t>
        </is>
      </c>
    </row>
    <row r="21" ht="34" customHeight="1">
      <c r="A21" s="22" t="inlineStr">
        <is>
          <t>Comptabilité</t>
        </is>
      </c>
      <c r="B21" s="24" t="inlineStr">
        <is>
          <t>Préparer les éléments utiles à la comptabilité et, selon le régime fiscal, à la déclaration 2072.</t>
        </is>
      </c>
    </row>
    <row r="22" ht="34" customHeight="1">
      <c r="A22" s="22" t="inlineStr">
        <is>
          <t>Charges et travaux</t>
        </is>
      </c>
      <c r="B22" s="24" t="inlineStr">
        <is>
          <t>Rapprocher les charges récupérables du décret n°87-713 ; documenter les travaux et les intérêts.</t>
        </is>
      </c>
    </row>
  </sheetData>
  <mergeCells count="1">
    <mergeCell ref="A1:M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2026-10-02T19:17:31Z</dcterms:created>
  <dcterms:modified xmlns:dcterms="http://purl.org/dc/terms/" xmlns:xsi="http://www.w3.org/2001/XMLSchema-instance" xsi:type="dcterms:W3CDTF">2026-10-02T19:17:31Z</dcterms:modified>
</cp:coreProperties>
</file>