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ppels de provision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3">
    <numFmt numFmtId="164" formatCode="# ##0,00 €"/>
    <numFmt numFmtId="165" formatCode="DD/MM/AAAA"/>
    <numFmt numFmtId="166" formatCode="0,0%"/>
  </numFmts>
  <fonts count="7">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
      <b val="1"/>
      <color rgb="00FFFFFF"/>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9">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4" borderId="1" applyAlignment="1" pivotButton="0" quotePrefix="0" xfId="0">
      <alignment horizontal="center" vertical="center"/>
    </xf>
    <xf numFmtId="0" fontId="3" fillId="4" borderId="1" applyAlignment="1" pivotButton="0" quotePrefix="0" xfId="0">
      <alignment horizontal="left" vertical="center"/>
    </xf>
    <xf numFmtId="0" fontId="3" fillId="4" borderId="1" applyAlignment="1" pivotButton="0" quotePrefix="0" xfId="0">
      <alignment horizontal="left" vertical="center" wrapText="1"/>
    </xf>
    <xf numFmtId="164" fontId="3" fillId="4" borderId="1" pivotButton="0" quotePrefix="0" xfId="0"/>
    <xf numFmtId="165" fontId="3" fillId="4" borderId="1" applyAlignment="1" pivotButton="0" quotePrefix="0" xfId="0">
      <alignment horizontal="center" vertical="center"/>
    </xf>
    <xf numFmtId="164" fontId="3" fillId="3" borderId="1" pivotButton="0" quotePrefix="0" xfId="0"/>
    <xf numFmtId="165" fontId="3" fillId="3" borderId="1" applyAlignment="1" pivotButton="0" quotePrefix="0" xfId="0">
      <alignment horizontal="center" vertical="center"/>
    </xf>
    <xf numFmtId="0" fontId="3" fillId="3" borderId="1" applyAlignment="1" pivotButton="0" quotePrefix="0" xfId="0">
      <alignment horizontal="center" vertical="center"/>
    </xf>
    <xf numFmtId="0" fontId="3" fillId="5" borderId="1" applyAlignment="1" pivotButton="0" quotePrefix="0" xfId="0">
      <alignment horizontal="center" vertical="center"/>
    </xf>
    <xf numFmtId="0" fontId="3" fillId="5" borderId="1" applyAlignment="1" pivotButton="0" quotePrefix="0" xfId="0">
      <alignment horizontal="left" vertical="center"/>
    </xf>
    <xf numFmtId="0" fontId="3" fillId="5" borderId="1" applyAlignment="1" pivotButton="0" quotePrefix="0" xfId="0">
      <alignment horizontal="left" vertical="center" wrapText="1"/>
    </xf>
    <xf numFmtId="164" fontId="3" fillId="5" borderId="1" pivotButton="0" quotePrefix="0" xfId="0"/>
    <xf numFmtId="165" fontId="3" fillId="5" borderId="1" applyAlignment="1" pivotButton="0" quotePrefix="0" xfId="0">
      <alignment horizontal="center" vertical="center"/>
    </xf>
    <xf numFmtId="0" fontId="0" fillId="6" borderId="1" pivotButton="0" quotePrefix="0" xfId="0"/>
    <xf numFmtId="0" fontId="4" fillId="6" borderId="1" pivotButton="0" quotePrefix="0" xfId="0"/>
    <xf numFmtId="164" fontId="5" fillId="6" borderId="1" pivotButton="0" quotePrefix="0" xfId="0"/>
    <xf numFmtId="0" fontId="6" fillId="6" borderId="0" applyAlignment="1" pivotButton="0" quotePrefix="0" xfId="0">
      <alignment horizontal="center" vertical="center"/>
    </xf>
    <xf numFmtId="0" fontId="3" fillId="0" borderId="1" pivotButton="0" quotePrefix="0" xfId="0"/>
    <xf numFmtId="0" fontId="0" fillId="0" borderId="1" pivotButton="0" quotePrefix="0" xfId="0"/>
    <xf numFmtId="1" fontId="4" fillId="0" borderId="1" applyAlignment="1" pivotButton="0" quotePrefix="0" xfId="0">
      <alignment horizontal="center" vertical="center"/>
    </xf>
    <xf numFmtId="166" fontId="4" fillId="0" borderId="1" applyAlignment="1" pivotButton="0" quotePrefix="0" xfId="0">
      <alignment horizontal="center" vertical="center"/>
    </xf>
    <xf numFmtId="0" fontId="4" fillId="0" borderId="1" pivotButton="0" quotePrefix="0" xfId="0"/>
    <xf numFmtId="0" fontId="0" fillId="3" borderId="1" applyAlignment="1" pivotButton="0" quotePrefix="0" xfId="0">
      <alignment horizontal="center" vertical="center"/>
    </xf>
    <xf numFmtId="164" fontId="4" fillId="0" borderId="1" pivotButton="0" quotePrefix="0" xfId="0"/>
    <xf numFmtId="0" fontId="6" fillId="6" borderId="1" applyAlignment="1" pivotButton="0" quotePrefix="0" xfId="0">
      <alignment horizontal="center" vertical="center"/>
    </xf>
    <xf numFmtId="164" fontId="4" fillId="0" borderId="1" applyAlignment="1" pivotButton="0" quotePrefix="0" xfId="0">
      <alignment horizontal="center" vertical="center"/>
    </xf>
    <xf numFmtId="0" fontId="2" fillId="6" borderId="1" applyAlignment="1" pivotButton="0" quotePrefix="0" xfId="0">
      <alignment horizontal="center" vertical="center"/>
    </xf>
    <xf numFmtId="0" fontId="0" fillId="4" borderId="1" pivotButton="0" quotePrefix="0" xfId="0"/>
    <xf numFmtId="164" fontId="0" fillId="4" borderId="1" pivotButton="0" quotePrefix="0" xfId="0"/>
    <xf numFmtId="0" fontId="0" fillId="5" borderId="1" pivotButton="0" quotePrefix="0" xfId="0"/>
    <xf numFmtId="164" fontId="0" fillId="5" borderId="1" pivotButton="0" quotePrefix="0" xfId="0"/>
    <xf numFmtId="0" fontId="2" fillId="6" borderId="0" pivotButton="0" quotePrefix="0" xfId="0"/>
    <xf numFmtId="0" fontId="4" fillId="4" borderId="1" applyAlignment="1" pivotButton="0" quotePrefix="0" xfId="0">
      <alignment vertical="top" wrapText="1"/>
    </xf>
    <xf numFmtId="0" fontId="3" fillId="0"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5">
    <dxf>
      <font>
        <b val="1"/>
        <color rgb="00166534"/>
      </font>
      <fill>
        <patternFill patternType="solid">
          <fgColor rgb="00D1FAE5"/>
        </patternFill>
      </fill>
    </dxf>
    <dxf>
      <font>
        <b val="1"/>
        <color rgb="00991B1B"/>
      </font>
      <fill>
        <patternFill patternType="solid">
          <fgColor rgb="00FEE2E2"/>
        </patternFill>
      </fill>
    </dxf>
    <dxf>
      <font>
        <b val="1"/>
        <color rgb="00854D0E"/>
      </font>
      <fill>
        <patternFill patternType="solid">
          <fgColor rgb="00FEF9C3"/>
        </patternFill>
      </fill>
    </dxf>
    <dxf>
      <fill>
        <patternFill patternType="solid">
          <fgColor rgb="00FEE2E2"/>
        </patternFill>
      </fill>
    </dxf>
    <dxf>
      <fill>
        <patternFill patternType="solid">
          <fgColor rgb="00D1FA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Appelé vs Payé par copropriétaire</a:t>
            </a:r>
          </a:p>
        </rich>
      </tx>
    </title>
    <plotArea>
      <barChart>
        <barDir val="col"/>
        <grouping val="clustered"/>
        <ser>
          <idx val="0"/>
          <order val="0"/>
          <tx>
            <strRef>
              <f>'Tableau de bord'!B10</f>
            </strRef>
          </tx>
          <spPr>
            <a:solidFill xmlns:a="http://schemas.openxmlformats.org/drawingml/2006/main">
              <a:srgbClr val="0F766E"/>
            </a:solidFill>
            <a:ln xmlns:a="http://schemas.openxmlformats.org/drawingml/2006/main">
              <a:prstDash val="solid"/>
            </a:ln>
          </spPr>
          <cat>
            <numRef>
              <f>'Tableau de bord'!$A$11:$A$19</f>
            </numRef>
          </cat>
          <val>
            <numRef>
              <f>'Tableau de bord'!$B$11:$B$19</f>
            </numRef>
          </val>
        </ser>
        <ser>
          <idx val="1"/>
          <order val="1"/>
          <tx>
            <strRef>
              <f>'Tableau de bord'!C10</f>
            </strRef>
          </tx>
          <spPr>
            <a:solidFill xmlns:a="http://schemas.openxmlformats.org/drawingml/2006/main">
              <a:srgbClr val="22C55E"/>
            </a:solidFill>
            <a:ln xmlns:a="http://schemas.openxmlformats.org/drawingml/2006/main">
              <a:prstDash val="solid"/>
            </a:ln>
          </spPr>
          <cat>
            <numRef>
              <f>'Tableau de bord'!$A$11:$A$19</f>
            </numRef>
          </cat>
          <val>
            <numRef>
              <f>'Tableau de bord'!$C$11:$C$19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Copropriétaire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lots par statut</a:t>
            </a:r>
          </a:p>
        </rich>
      </tx>
    </title>
    <plotArea>
      <pieChart>
        <varyColors val="1"/>
        <ser>
          <idx val="0"/>
          <order val="0"/>
          <tx>
            <strRef>
              <f>'Tableau de bord'!B22</f>
            </strRef>
          </tx>
          <spPr>
            <a:solidFill xmlns:a="http://schemas.openxmlformats.org/drawingml/2006/main">
              <a:srgbClr val="0F766E"/>
            </a:solidFill>
            <a:ln xmlns:a="http://schemas.openxmlformats.org/drawingml/2006/main">
              <a:prstDash val="solid"/>
            </a:ln>
          </spPr>
          <cat>
            <numRef>
              <f>'Tableau de bord'!$A$23:$A$25</f>
            </numRef>
          </cat>
          <val>
            <numRef>
              <f>'Tableau de bord'!$B$23:$B$25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23"/>
  <sheetViews>
    <sheetView workbookViewId="0">
      <pane ySplit="3" topLeftCell="A4" activePane="bottomLeft" state="frozen"/>
      <selection pane="bottomLeft" activeCell="A1" sqref="A1"/>
    </sheetView>
  </sheetViews>
  <sheetFormatPr baseColWidth="8" defaultRowHeight="15"/>
  <cols>
    <col width="8" customWidth="1" min="1" max="1"/>
    <col width="20" customWidth="1" min="2" max="2"/>
    <col width="32" customWidth="1" min="3" max="3"/>
    <col width="14" customWidth="1" min="4" max="4"/>
    <col width="20" customWidth="1" min="5" max="5"/>
    <col width="16" customWidth="1" min="6" max="6"/>
    <col width="16" customWidth="1" min="7" max="7"/>
    <col width="14" customWidth="1" min="8" max="8"/>
    <col width="14" customWidth="1" min="9" max="9"/>
    <col width="16" customWidth="1" min="10" max="10"/>
    <col width="15" customWidth="1" min="11" max="11"/>
    <col width="15" customWidth="1" min="12" max="12"/>
    <col width="16" customWidth="1" min="13" max="13"/>
    <col width="13" customWidth="1" min="14" max="14"/>
    <col width="13" customWidth="1" min="15" max="15"/>
  </cols>
  <sheetData>
    <row r="1" ht="28" customHeight="1">
      <c r="A1" s="1" t="inlineStr">
        <is>
          <t>SUIVI DES APPELS DE PROVISIONS DE COPROPRIÉTÉ — RÉSIDENCE LES JARDINS D'AUTOMNE</t>
        </is>
      </c>
    </row>
    <row r="2"/>
    <row r="3" ht="34" customHeight="1">
      <c r="A3" s="2" t="inlineStr">
        <is>
          <t>N° Lot</t>
        </is>
      </c>
      <c r="B3" s="2" t="inlineStr">
        <is>
          <t>Copropriétaire</t>
        </is>
      </c>
      <c r="C3" s="2" t="inlineStr">
        <is>
          <t>Adresse</t>
        </is>
      </c>
      <c r="D3" s="2" t="inlineStr">
        <is>
          <t>Tantièmes (/10000)</t>
        </is>
      </c>
      <c r="E3" s="2" t="inlineStr">
        <is>
          <t>Budget prévisionnel trim. (€)</t>
        </is>
      </c>
      <c r="F3" s="2" t="inlineStr">
        <is>
          <t>Fonds travaux (€)</t>
        </is>
      </c>
      <c r="G3" s="2" t="inlineStr">
        <is>
          <t>Total appelé (€)</t>
        </is>
      </c>
      <c r="H3" s="2" t="inlineStr">
        <is>
          <t>Date d'appel</t>
        </is>
      </c>
      <c r="I3" s="2" t="inlineStr">
        <is>
          <t>Date d'échéance</t>
        </is>
      </c>
      <c r="J3" s="2" t="inlineStr">
        <is>
          <t>Montant payé (€)</t>
        </is>
      </c>
      <c r="K3" s="2" t="inlineStr">
        <is>
          <t>Date de paiement</t>
        </is>
      </c>
      <c r="L3" s="2" t="inlineStr">
        <is>
          <t>Mode de paiement</t>
        </is>
      </c>
      <c r="M3" s="2" t="inlineStr">
        <is>
          <t>Solde restant dû (€)</t>
        </is>
      </c>
      <c r="N3" s="2" t="inlineStr">
        <is>
          <t>Statut</t>
        </is>
      </c>
      <c r="O3" s="2" t="inlineStr">
        <is>
          <t>Retard (jours)</t>
        </is>
      </c>
    </row>
    <row r="4">
      <c r="A4" s="3" t="n">
        <v>1</v>
      </c>
      <c r="B4" s="4" t="inlineStr">
        <is>
          <t>Camille Durand</t>
        </is>
      </c>
      <c r="C4" s="5" t="inlineStr">
        <is>
          <t>12 rue de la République 69002 Lyon</t>
        </is>
      </c>
      <c r="D4" s="3" t="n">
        <v>850</v>
      </c>
      <c r="E4" s="6" t="n">
        <v>620</v>
      </c>
      <c r="F4" s="6" t="n">
        <v>90</v>
      </c>
      <c r="G4" s="6">
        <f>E4+F4</f>
        <v/>
      </c>
      <c r="H4" s="7" t="inlineStr">
        <is>
          <t>15/01/2026</t>
        </is>
      </c>
      <c r="I4" s="7" t="inlineStr">
        <is>
          <t>01/02/2026</t>
        </is>
      </c>
      <c r="J4" s="8" t="n">
        <v>710</v>
      </c>
      <c r="K4" s="9" t="inlineStr">
        <is>
          <t>18/01/2026</t>
        </is>
      </c>
      <c r="L4" s="10" t="inlineStr">
        <is>
          <t>Virement</t>
        </is>
      </c>
      <c r="M4" s="6">
        <f>G4-J4</f>
        <v/>
      </c>
      <c r="N4" s="3">
        <f>IF(M4&lt;=0,"Payé",IF(TODAY()&gt;I4,"En retard","En attente"))</f>
        <v/>
      </c>
      <c r="O4" s="3">
        <f>IF(AND(M4&gt;0,TODAY()&gt;I4),TODAY()-I4,0)</f>
        <v/>
      </c>
    </row>
    <row r="5">
      <c r="A5" s="11" t="n">
        <v>2</v>
      </c>
      <c r="B5" s="12" t="inlineStr">
        <is>
          <t>Julien Moreau</t>
        </is>
      </c>
      <c r="C5" s="13" t="inlineStr">
        <is>
          <t>8 avenue Victor Hugo 75116 Paris</t>
        </is>
      </c>
      <c r="D5" s="11" t="n">
        <v>1200</v>
      </c>
      <c r="E5" s="14" t="n">
        <v>950</v>
      </c>
      <c r="F5" s="14" t="n">
        <v>150</v>
      </c>
      <c r="G5" s="14">
        <f>E5+F5</f>
        <v/>
      </c>
      <c r="H5" s="15" t="inlineStr">
        <is>
          <t>15/01/2026</t>
        </is>
      </c>
      <c r="I5" s="15" t="inlineStr">
        <is>
          <t>01/02/2026</t>
        </is>
      </c>
      <c r="J5" s="8" t="n">
        <v>1100</v>
      </c>
      <c r="K5" s="9" t="inlineStr">
        <is>
          <t>20/01/2026</t>
        </is>
      </c>
      <c r="L5" s="10" t="inlineStr">
        <is>
          <t>Prélèvement</t>
        </is>
      </c>
      <c r="M5" s="14">
        <f>G5-J5</f>
        <v/>
      </c>
      <c r="N5" s="11">
        <f>IF(M5&lt;=0,"Payé",IF(TODAY()&gt;I5,"En retard","En attente"))</f>
        <v/>
      </c>
      <c r="O5" s="11">
        <f>IF(AND(M5&gt;0,TODAY()&gt;I5),TODAY()-I5,0)</f>
        <v/>
      </c>
    </row>
    <row r="6">
      <c r="A6" s="3" t="n">
        <v>3</v>
      </c>
      <c r="B6" s="4" t="inlineStr">
        <is>
          <t>Sophie Lefèvre</t>
        </is>
      </c>
      <c r="C6" s="5" t="inlineStr">
        <is>
          <t>24 cours Gambetta 33000 Bordeaux</t>
        </is>
      </c>
      <c r="D6" s="3" t="n">
        <v>700</v>
      </c>
      <c r="E6" s="6" t="n">
        <v>480</v>
      </c>
      <c r="F6" s="6" t="n">
        <v>60</v>
      </c>
      <c r="G6" s="6">
        <f>E6+F6</f>
        <v/>
      </c>
      <c r="H6" s="7" t="inlineStr">
        <is>
          <t>15/01/2026</t>
        </is>
      </c>
      <c r="I6" s="7" t="inlineStr">
        <is>
          <t>01/02/2026</t>
        </is>
      </c>
      <c r="J6" s="8" t="n">
        <v>0</v>
      </c>
      <c r="K6" s="9" t="inlineStr"/>
      <c r="L6" s="10" t="inlineStr">
        <is>
          <t>Chèque</t>
        </is>
      </c>
      <c r="M6" s="6">
        <f>G6-J6</f>
        <v/>
      </c>
      <c r="N6" s="3">
        <f>IF(M6&lt;=0,"Payé",IF(TODAY()&gt;I6,"En retard","En attente"))</f>
        <v/>
      </c>
      <c r="O6" s="3">
        <f>IF(AND(M6&gt;0,TODAY()&gt;I6),TODAY()-I6,0)</f>
        <v/>
      </c>
    </row>
    <row r="7">
      <c r="A7" s="11" t="n">
        <v>4</v>
      </c>
      <c r="B7" s="12" t="inlineStr">
        <is>
          <t>Thomas Bernard</t>
        </is>
      </c>
      <c r="C7" s="13" t="inlineStr">
        <is>
          <t>5 rue des Lilas 44000 Nantes</t>
        </is>
      </c>
      <c r="D7" s="11" t="n">
        <v>950</v>
      </c>
      <c r="E7" s="14" t="n">
        <v>700</v>
      </c>
      <c r="F7" s="14" t="n">
        <v>100</v>
      </c>
      <c r="G7" s="14">
        <f>E7+F7</f>
        <v/>
      </c>
      <c r="H7" s="15" t="inlineStr">
        <is>
          <t>15/01/2026</t>
        </is>
      </c>
      <c r="I7" s="15" t="inlineStr">
        <is>
          <t>01/02/2026</t>
        </is>
      </c>
      <c r="J7" s="8" t="n">
        <v>800</v>
      </c>
      <c r="K7" s="9" t="inlineStr">
        <is>
          <t>05/02/2026</t>
        </is>
      </c>
      <c r="L7" s="10" t="inlineStr">
        <is>
          <t>Virement</t>
        </is>
      </c>
      <c r="M7" s="14">
        <f>G7-J7</f>
        <v/>
      </c>
      <c r="N7" s="11">
        <f>IF(M7&lt;=0,"Payé",IF(TODAY()&gt;I7,"En retard","En attente"))</f>
        <v/>
      </c>
      <c r="O7" s="11">
        <f>IF(AND(M7&gt;0,TODAY()&gt;I7),TODAY()-I7,0)</f>
        <v/>
      </c>
    </row>
    <row r="8">
      <c r="A8" s="3" t="n">
        <v>5</v>
      </c>
      <c r="B8" s="4" t="inlineStr">
        <is>
          <t>Léa Martin</t>
        </is>
      </c>
      <c r="C8" s="5" t="inlineStr">
        <is>
          <t>12 rue de la République 69002 Lyon</t>
        </is>
      </c>
      <c r="D8" s="3" t="n">
        <v>600</v>
      </c>
      <c r="E8" s="6" t="n">
        <v>410</v>
      </c>
      <c r="F8" s="6" t="n">
        <v>55</v>
      </c>
      <c r="G8" s="6">
        <f>E8+F8</f>
        <v/>
      </c>
      <c r="H8" s="7" t="inlineStr">
        <is>
          <t>15/01/2026</t>
        </is>
      </c>
      <c r="I8" s="7" t="inlineStr">
        <is>
          <t>01/02/2026</t>
        </is>
      </c>
      <c r="J8" s="8" t="n">
        <v>465</v>
      </c>
      <c r="K8" s="9" t="inlineStr">
        <is>
          <t>28/01/2026</t>
        </is>
      </c>
      <c r="L8" s="10" t="inlineStr">
        <is>
          <t>Prélèvement</t>
        </is>
      </c>
      <c r="M8" s="6">
        <f>G8-J8</f>
        <v/>
      </c>
      <c r="N8" s="3">
        <f>IF(M8&lt;=0,"Payé",IF(TODAY()&gt;I8,"En retard","En attente"))</f>
        <v/>
      </c>
      <c r="O8" s="3">
        <f>IF(AND(M8&gt;0,TODAY()&gt;I8),TODAY()-I8,0)</f>
        <v/>
      </c>
    </row>
    <row r="9">
      <c r="A9" s="11" t="n">
        <v>6</v>
      </c>
      <c r="B9" s="12" t="inlineStr">
        <is>
          <t>Nicolas Petit</t>
        </is>
      </c>
      <c r="C9" s="13" t="inlineStr">
        <is>
          <t>8 avenue Victor Hugo 75116 Paris</t>
        </is>
      </c>
      <c r="D9" s="11" t="n">
        <v>1100</v>
      </c>
      <c r="E9" s="14" t="n">
        <v>880</v>
      </c>
      <c r="F9" s="14" t="n">
        <v>130</v>
      </c>
      <c r="G9" s="14">
        <f>E9+F9</f>
        <v/>
      </c>
      <c r="H9" s="15" t="inlineStr">
        <is>
          <t>15/01/2026</t>
        </is>
      </c>
      <c r="I9" s="15" t="inlineStr">
        <is>
          <t>01/02/2026</t>
        </is>
      </c>
      <c r="J9" s="8" t="n">
        <v>0</v>
      </c>
      <c r="K9" s="9" t="inlineStr"/>
      <c r="L9" s="10" t="inlineStr">
        <is>
          <t>Espèces</t>
        </is>
      </c>
      <c r="M9" s="14">
        <f>G9-J9</f>
        <v/>
      </c>
      <c r="N9" s="11">
        <f>IF(M9&lt;=0,"Payé",IF(TODAY()&gt;I9,"En retard","En attente"))</f>
        <v/>
      </c>
      <c r="O9" s="11">
        <f>IF(AND(M9&gt;0,TODAY()&gt;I9),TODAY()-I9,0)</f>
        <v/>
      </c>
    </row>
    <row r="10">
      <c r="A10" s="3" t="n">
        <v>7</v>
      </c>
      <c r="B10" s="4" t="inlineStr">
        <is>
          <t>Émilie Rousseau</t>
        </is>
      </c>
      <c r="C10" s="5" t="inlineStr">
        <is>
          <t>24 cours Gambetta 33000 Bordeaux</t>
        </is>
      </c>
      <c r="D10" s="3" t="n">
        <v>780</v>
      </c>
      <c r="E10" s="6" t="n">
        <v>540</v>
      </c>
      <c r="F10" s="6" t="n">
        <v>75</v>
      </c>
      <c r="G10" s="6">
        <f>E10+F10</f>
        <v/>
      </c>
      <c r="H10" s="7" t="inlineStr">
        <is>
          <t>15/01/2026</t>
        </is>
      </c>
      <c r="I10" s="7" t="inlineStr">
        <is>
          <t>01/02/2026</t>
        </is>
      </c>
      <c r="J10" s="8" t="n">
        <v>615</v>
      </c>
      <c r="K10" s="9" t="inlineStr">
        <is>
          <t>22/01/2026</t>
        </is>
      </c>
      <c r="L10" s="10" t="inlineStr">
        <is>
          <t>Virement</t>
        </is>
      </c>
      <c r="M10" s="6">
        <f>G10-J10</f>
        <v/>
      </c>
      <c r="N10" s="3">
        <f>IF(M10&lt;=0,"Payé",IF(TODAY()&gt;I10,"En retard","En attente"))</f>
        <v/>
      </c>
      <c r="O10" s="3">
        <f>IF(AND(M10&gt;0,TODAY()&gt;I10),TODAY()-I10,0)</f>
        <v/>
      </c>
    </row>
    <row r="11">
      <c r="A11" s="11" t="n">
        <v>8</v>
      </c>
      <c r="B11" s="12" t="inlineStr">
        <is>
          <t>Antoine Garcia</t>
        </is>
      </c>
      <c r="C11" s="13" t="inlineStr">
        <is>
          <t>5 rue des Lilas 44000 Nantes</t>
        </is>
      </c>
      <c r="D11" s="11" t="n">
        <v>890</v>
      </c>
      <c r="E11" s="14" t="n">
        <v>610</v>
      </c>
      <c r="F11" s="14" t="n">
        <v>85</v>
      </c>
      <c r="G11" s="14">
        <f>E11+F11</f>
        <v/>
      </c>
      <c r="H11" s="15" t="inlineStr">
        <is>
          <t>15/01/2026</t>
        </is>
      </c>
      <c r="I11" s="15" t="inlineStr">
        <is>
          <t>01/02/2026</t>
        </is>
      </c>
      <c r="J11" s="8" t="n">
        <v>695</v>
      </c>
      <c r="K11" s="9" t="inlineStr">
        <is>
          <t>10/02/2026</t>
        </is>
      </c>
      <c r="L11" s="10" t="inlineStr">
        <is>
          <t>Chèque</t>
        </is>
      </c>
      <c r="M11" s="14">
        <f>G11-J11</f>
        <v/>
      </c>
      <c r="N11" s="11">
        <f>IF(M11&lt;=0,"Payé",IF(TODAY()&gt;I11,"En retard","En attente"))</f>
        <v/>
      </c>
      <c r="O11" s="11">
        <f>IF(AND(M11&gt;0,TODAY()&gt;I11),TODAY()-I11,0)</f>
        <v/>
      </c>
    </row>
    <row r="12">
      <c r="A12" s="3" t="n">
        <v>9</v>
      </c>
      <c r="B12" s="4" t="inlineStr">
        <is>
          <t>Camille Durand</t>
        </is>
      </c>
      <c r="C12" s="5" t="inlineStr">
        <is>
          <t>12 rue de la République 69002 Lyon</t>
        </is>
      </c>
      <c r="D12" s="3" t="n">
        <v>850</v>
      </c>
      <c r="E12" s="6" t="n">
        <v>620</v>
      </c>
      <c r="F12" s="6" t="n">
        <v>90</v>
      </c>
      <c r="G12" s="6">
        <f>E12+F12</f>
        <v/>
      </c>
      <c r="H12" s="7" t="inlineStr">
        <is>
          <t>15/01/2026</t>
        </is>
      </c>
      <c r="I12" s="7" t="inlineStr">
        <is>
          <t>01/02/2026</t>
        </is>
      </c>
      <c r="J12" s="8" t="n">
        <v>620</v>
      </c>
      <c r="K12" s="9" t="inlineStr">
        <is>
          <t>01/02/2026</t>
        </is>
      </c>
      <c r="L12" s="10" t="inlineStr">
        <is>
          <t>Virement</t>
        </is>
      </c>
      <c r="M12" s="6">
        <f>G12-J12</f>
        <v/>
      </c>
      <c r="N12" s="3">
        <f>IF(M12&lt;=0,"Payé",IF(TODAY()&gt;I12,"En retard","En attente"))</f>
        <v/>
      </c>
      <c r="O12" s="3">
        <f>IF(AND(M12&gt;0,TODAY()&gt;I12),TODAY()-I12,0)</f>
        <v/>
      </c>
    </row>
    <row r="13" ht="20" customHeight="1">
      <c r="A13" s="16" t="n"/>
      <c r="B13" s="17" t="inlineStr">
        <is>
          <t>TOTAUX</t>
        </is>
      </c>
      <c r="C13" s="16" t="n"/>
      <c r="D13" s="16" t="n"/>
      <c r="E13" s="18">
        <f>SUM(E4:E12)</f>
        <v/>
      </c>
      <c r="F13" s="18">
        <f>SUM(F4:F12)</f>
        <v/>
      </c>
      <c r="G13" s="18">
        <f>SUM(G4:G12)</f>
        <v/>
      </c>
      <c r="H13" s="16" t="n"/>
      <c r="I13" s="16" t="n"/>
      <c r="J13" s="18">
        <f>SUM(J4:J12)</f>
        <v/>
      </c>
      <c r="K13" s="16" t="n"/>
      <c r="L13" s="16" t="n"/>
      <c r="M13" s="18">
        <f>SUM(M4:M12)</f>
        <v/>
      </c>
      <c r="N13" s="16" t="n"/>
      <c r="O13" s="16" t="n"/>
    </row>
    <row r="14"/>
    <row r="15">
      <c r="A15" s="19" t="inlineStr">
        <is>
          <t>ANALYSE RAPIDE</t>
        </is>
      </c>
    </row>
    <row r="16">
      <c r="A16" s="20" t="inlineStr">
        <is>
          <t>Nombre de lots à jour</t>
        </is>
      </c>
      <c r="B16" s="37" t="n"/>
      <c r="C16" s="38" t="n"/>
      <c r="D16" s="22">
        <f>COUNTIF(N4:N12,"Payé")</f>
        <v/>
      </c>
    </row>
    <row r="17">
      <c r="A17" s="20" t="inlineStr">
        <is>
          <t>Nombre de lots en attente</t>
        </is>
      </c>
      <c r="B17" s="37" t="n"/>
      <c r="C17" s="38" t="n"/>
      <c r="D17" s="22">
        <f>COUNTIF(N4:N12,"En attente")</f>
        <v/>
      </c>
    </row>
    <row r="18">
      <c r="A18" s="20" t="inlineStr">
        <is>
          <t>Nombre de lots en retard</t>
        </is>
      </c>
      <c r="B18" s="37" t="n"/>
      <c r="C18" s="38" t="n"/>
      <c r="D18" s="22">
        <f>COUNTIF(N4:N12,"En retard")</f>
        <v/>
      </c>
    </row>
    <row r="19">
      <c r="A19" s="20" t="inlineStr">
        <is>
          <t>Taux de recouvrement</t>
        </is>
      </c>
      <c r="B19" s="37" t="n"/>
      <c r="C19" s="38" t="n"/>
      <c r="D19" s="23">
        <f>IFERROR(J13/G13,0)</f>
        <v/>
      </c>
    </row>
    <row r="20"/>
    <row r="21">
      <c r="A21" s="24" t="inlineStr">
        <is>
          <t>Recherche par N° de lot</t>
        </is>
      </c>
      <c r="B21" s="21" t="n"/>
      <c r="C21" s="21" t="n"/>
      <c r="D21" s="25" t="n">
        <v>1</v>
      </c>
    </row>
    <row r="22">
      <c r="A22" s="21" t="inlineStr">
        <is>
          <t>Copropriétaire trouvé</t>
        </is>
      </c>
      <c r="B22" s="21" t="n"/>
      <c r="C22" s="21" t="n"/>
      <c r="D22" s="24">
        <f>IFERROR(VLOOKUP(D21,A4:N12,2,0),"Lot introuvable")</f>
        <v/>
      </c>
    </row>
    <row r="23">
      <c r="A23" s="21" t="inlineStr">
        <is>
          <t>Solde restant dû</t>
        </is>
      </c>
      <c r="B23" s="21" t="n"/>
      <c r="C23" s="21" t="n"/>
      <c r="D23" s="26">
        <f>IFERROR(VLOOKUP(D21,A4:N12,13,0),0)</f>
        <v/>
      </c>
    </row>
  </sheetData>
  <mergeCells count="6">
    <mergeCell ref="A1:O1"/>
    <mergeCell ref="A15:D15"/>
    <mergeCell ref="A16:C16"/>
    <mergeCell ref="A17:C17"/>
    <mergeCell ref="A18:C18"/>
    <mergeCell ref="A19:C19"/>
  </mergeCells>
  <conditionalFormatting sqref="N4:N12">
    <cfRule type="expression" priority="1" dxfId="0" stopIfTrue="1">
      <formula>N4="Payé"</formula>
    </cfRule>
    <cfRule type="expression" priority="2" dxfId="1" stopIfTrue="1">
      <formula>N4="En retard"</formula>
    </cfRule>
    <cfRule type="expression" priority="3" dxfId="2" stopIfTrue="1">
      <formula>N4="En attente"</formula>
    </cfRule>
  </conditionalFormatting>
  <conditionalFormatting sqref="M4:M12">
    <cfRule type="expression" priority="4" dxfId="3" stopIfTrue="1">
      <formula>M4&gt;0</formula>
    </cfRule>
    <cfRule type="expression" priority="5" dxfId="4" stopIfTrue="1">
      <formula>M4&lt;=0</formula>
    </cfRule>
  </conditionalFormatting>
  <dataValidations count="1">
    <dataValidation sqref="L4:L12" showErrorMessage="1" showInputMessage="1" allowBlank="1" type="list">
      <formula1>"Virement,Chèque,Prélèvement,Espèces"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22" customWidth="1" min="1" max="1"/>
    <col width="18" customWidth="1" min="2" max="2"/>
    <col width="18" customWidth="1" min="3" max="3"/>
    <col width="16" customWidth="1" min="4" max="4"/>
    <col width="16" customWidth="1" min="5" max="5"/>
  </cols>
  <sheetData>
    <row r="1" ht="28" customHeight="1">
      <c r="A1" s="1" t="inlineStr">
        <is>
          <t>TABLEAU DE BORD — SUIVI DES PROVISIONS</t>
        </is>
      </c>
    </row>
    <row r="2"/>
    <row r="3">
      <c r="A3" s="27" t="inlineStr">
        <is>
          <t>Total appelé (€)</t>
        </is>
      </c>
      <c r="B3" s="37" t="n"/>
      <c r="C3" s="38" t="n"/>
      <c r="D3" s="28">
        <f>'Appels de provisions'!G13</f>
        <v/>
      </c>
      <c r="E3" s="38" t="n"/>
    </row>
    <row r="4">
      <c r="A4" s="27" t="inlineStr">
        <is>
          <t>Total payé (€)</t>
        </is>
      </c>
      <c r="B4" s="37" t="n"/>
      <c r="C4" s="38" t="n"/>
      <c r="D4" s="28">
        <f>'Appels de provisions'!J13</f>
        <v/>
      </c>
      <c r="E4" s="38" t="n"/>
    </row>
    <row r="5">
      <c r="A5" s="27" t="inlineStr">
        <is>
          <t>Total impayé (€)</t>
        </is>
      </c>
      <c r="B5" s="37" t="n"/>
      <c r="C5" s="38" t="n"/>
      <c r="D5" s="28">
        <f>'Appels de provisions'!M13</f>
        <v/>
      </c>
      <c r="E5" s="38" t="n"/>
    </row>
    <row r="6">
      <c r="A6" s="27" t="inlineStr">
        <is>
          <t>Taux de recouvrement</t>
        </is>
      </c>
      <c r="B6" s="37" t="n"/>
      <c r="C6" s="38" t="n"/>
      <c r="D6" s="23">
        <f>IFERROR('Appels de provisions'!J13/'Appels de provisions'!G13,0)</f>
        <v/>
      </c>
      <c r="E6" s="38" t="n"/>
    </row>
    <row r="7">
      <c r="A7" s="27" t="inlineStr">
        <is>
          <t>Nombre de lots en retard</t>
        </is>
      </c>
      <c r="B7" s="37" t="n"/>
      <c r="C7" s="38" t="n"/>
      <c r="D7" s="22">
        <f>COUNTIF('Appels de provisions'!N4:N12,"En retard")</f>
        <v/>
      </c>
      <c r="E7" s="38" t="n"/>
    </row>
    <row r="8"/>
    <row r="9"/>
    <row r="10">
      <c r="A10" s="29" t="inlineStr">
        <is>
          <t>Copropriétaire</t>
        </is>
      </c>
      <c r="B10" s="29" t="inlineStr">
        <is>
          <t>Total appelé (€)</t>
        </is>
      </c>
      <c r="C10" s="29" t="inlineStr">
        <is>
          <t>Montant payé (€)</t>
        </is>
      </c>
    </row>
    <row r="11">
      <c r="A11" s="30">
        <f>'Appels de provisions'!B4</f>
        <v/>
      </c>
      <c r="B11" s="31">
        <f>'Appels de provisions'!G4</f>
        <v/>
      </c>
      <c r="C11" s="31">
        <f>'Appels de provisions'!J4</f>
        <v/>
      </c>
    </row>
    <row r="12">
      <c r="A12" s="32">
        <f>'Appels de provisions'!B5</f>
        <v/>
      </c>
      <c r="B12" s="33">
        <f>'Appels de provisions'!G5</f>
        <v/>
      </c>
      <c r="C12" s="33">
        <f>'Appels de provisions'!J5</f>
        <v/>
      </c>
    </row>
    <row r="13">
      <c r="A13" s="30">
        <f>'Appels de provisions'!B6</f>
        <v/>
      </c>
      <c r="B13" s="31">
        <f>'Appels de provisions'!G6</f>
        <v/>
      </c>
      <c r="C13" s="31">
        <f>'Appels de provisions'!J6</f>
        <v/>
      </c>
    </row>
    <row r="14">
      <c r="A14" s="32">
        <f>'Appels de provisions'!B7</f>
        <v/>
      </c>
      <c r="B14" s="33">
        <f>'Appels de provisions'!G7</f>
        <v/>
      </c>
      <c r="C14" s="33">
        <f>'Appels de provisions'!J7</f>
        <v/>
      </c>
    </row>
    <row r="15">
      <c r="A15" s="30">
        <f>'Appels de provisions'!B8</f>
        <v/>
      </c>
      <c r="B15" s="31">
        <f>'Appels de provisions'!G8</f>
        <v/>
      </c>
      <c r="C15" s="31">
        <f>'Appels de provisions'!J8</f>
        <v/>
      </c>
    </row>
    <row r="16">
      <c r="A16" s="32">
        <f>'Appels de provisions'!B9</f>
        <v/>
      </c>
      <c r="B16" s="33">
        <f>'Appels de provisions'!G9</f>
        <v/>
      </c>
      <c r="C16" s="33">
        <f>'Appels de provisions'!J9</f>
        <v/>
      </c>
    </row>
    <row r="17">
      <c r="A17" s="30">
        <f>'Appels de provisions'!B10</f>
        <v/>
      </c>
      <c r="B17" s="31">
        <f>'Appels de provisions'!G10</f>
        <v/>
      </c>
      <c r="C17" s="31">
        <f>'Appels de provisions'!J10</f>
        <v/>
      </c>
    </row>
    <row r="18">
      <c r="A18" s="32">
        <f>'Appels de provisions'!B11</f>
        <v/>
      </c>
      <c r="B18" s="33">
        <f>'Appels de provisions'!G11</f>
        <v/>
      </c>
      <c r="C18" s="33">
        <f>'Appels de provisions'!J11</f>
        <v/>
      </c>
    </row>
    <row r="19">
      <c r="A19" s="30">
        <f>'Appels de provisions'!B12</f>
        <v/>
      </c>
      <c r="B19" s="31">
        <f>'Appels de provisions'!G12</f>
        <v/>
      </c>
      <c r="C19" s="31">
        <f>'Appels de provisions'!J12</f>
        <v/>
      </c>
    </row>
    <row r="20"/>
    <row r="21"/>
    <row r="22">
      <c r="A22" s="34" t="inlineStr">
        <is>
          <t>Statut</t>
        </is>
      </c>
      <c r="B22" s="34" t="inlineStr">
        <is>
          <t>Nombre de lots</t>
        </is>
      </c>
    </row>
    <row r="23">
      <c r="A23" s="21" t="inlineStr">
        <is>
          <t>Payé</t>
        </is>
      </c>
      <c r="B23" s="21">
        <f>COUNTIF('Appels de provisions'!N4:N12,"Payé")</f>
        <v/>
      </c>
    </row>
    <row r="24">
      <c r="A24" s="21" t="inlineStr">
        <is>
          <t>En attente</t>
        </is>
      </c>
      <c r="B24" s="21">
        <f>COUNTIF('Appels de provisions'!N4:N12,"En attente")</f>
        <v/>
      </c>
    </row>
    <row r="25">
      <c r="A25" s="21" t="inlineStr">
        <is>
          <t>En retard</t>
        </is>
      </c>
      <c r="B25" s="21">
        <f>COUNTIF('Appels de provisions'!N4:N12,"En retard")</f>
        <v/>
      </c>
    </row>
  </sheetData>
  <mergeCells count="11">
    <mergeCell ref="A1:F1"/>
    <mergeCell ref="A3:C3"/>
    <mergeCell ref="D3:E3"/>
    <mergeCell ref="A4:C4"/>
    <mergeCell ref="D4:E4"/>
    <mergeCell ref="A5:C5"/>
    <mergeCell ref="D5:E5"/>
    <mergeCell ref="A6:C6"/>
    <mergeCell ref="D6:E6"/>
    <mergeCell ref="A7:C7"/>
    <mergeCell ref="D7:E7"/>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8" customWidth="1" min="1" max="1"/>
    <col width="90" customWidth="1" min="2" max="2"/>
  </cols>
  <sheetData>
    <row r="1" ht="28" customHeight="1">
      <c r="A1" s="1" t="inlineStr">
        <is>
          <t>MODE D'EMPLOI — SUIVI DES APPELS DE PROVISIONS</t>
        </is>
      </c>
    </row>
    <row r="2"/>
    <row r="3" ht="45" customHeight="1">
      <c r="A3" s="35" t="inlineStr">
        <is>
          <t>Objectif du classeur</t>
        </is>
      </c>
      <c r="B3" s="36" t="inlineStr">
        <is>
          <t>Ce classeur permet au syndic ou au conseil syndical de suivre les appels de provisions de charges de copropriété par lot, trimestre après trimestre.</t>
        </is>
      </c>
    </row>
    <row r="4" ht="45" customHeight="1">
      <c r="A4" s="35" t="inlineStr">
        <is>
          <t>Feuille « Appels de provisions »</t>
        </is>
      </c>
      <c r="B4" s="36" t="inlineStr">
        <is>
          <t>Liste chaque lot avec ses tantièmes, le budget prévisionnel appelé, le fonds travaux, le montant payé et les dates. Les colonnes en jaune pâle (Montant payé, Date de paiement, Mode de paiement) sont à compléter manuellement.</t>
        </is>
      </c>
    </row>
    <row r="5" ht="45" customHeight="1">
      <c r="A5" s="35" t="inlineStr">
        <is>
          <t>Total appelé</t>
        </is>
      </c>
      <c r="B5" s="36" t="inlineStr">
        <is>
          <t>Calculé automatiquement (Budget prévisionnel + Fonds travaux) pour chaque lot.</t>
        </is>
      </c>
    </row>
    <row r="6" ht="45" customHeight="1">
      <c r="A6" s="35" t="inlineStr">
        <is>
          <t>Solde restant dû</t>
        </is>
      </c>
      <c r="B6" s="36" t="inlineStr">
        <is>
          <t>Différence entre le total appelé et le montant payé. Un solde positif signifie que le copropriétaire doit encore régler la somme indiquée.</t>
        </is>
      </c>
    </row>
    <row r="7" ht="45" customHeight="1">
      <c r="A7" s="35" t="inlineStr">
        <is>
          <t>Statut</t>
        </is>
      </c>
      <c r="B7" s="36" t="inlineStr">
        <is>
          <t>Formule automatique : « Payé » si le solde est nul ou négatif, « En retard » si la date d'échéance est dépassée et qu'il reste un solde, sinon « En attente ».</t>
        </is>
      </c>
    </row>
    <row r="8" ht="45" customHeight="1">
      <c r="A8" s="35" t="inlineStr">
        <is>
          <t>Retard (jours)</t>
        </is>
      </c>
      <c r="B8" s="36" t="inlineStr">
        <is>
          <t>Nombre de jours écoulés depuis la date d'échéance pour les lots en solde impayé.</t>
        </is>
      </c>
    </row>
    <row r="9" ht="45" customHeight="1">
      <c r="A9" s="35" t="inlineStr">
        <is>
          <t>Recherche par N° de lot</t>
        </is>
      </c>
      <c r="B9" s="36" t="inlineStr">
        <is>
          <t>Saisir un numéro de lot dans la cellule prévue pour retrouver instantanément le copropriétaire et son solde restant dû grâce à la fonction VLOOKUP.</t>
        </is>
      </c>
    </row>
    <row r="10" ht="45" customHeight="1">
      <c r="A10" s="35" t="inlineStr">
        <is>
          <t>Feuille « Tableau de bord »</t>
        </is>
      </c>
      <c r="B10" s="36" t="inlineStr">
        <is>
          <t>Synthétise les indicateurs clés (total appelé, total payé, total impayé, taux de recouvrement, nombre de lots en retard) et propose deux graphiques : comparaison appelé/payé par copropriétaire et répartition des statuts.</t>
        </is>
      </c>
    </row>
    <row r="11" ht="45" customHeight="1">
      <c r="A11" s="35" t="inlineStr">
        <is>
          <t>Mise à jour</t>
        </is>
      </c>
      <c r="B11" s="36" t="inlineStr">
        <is>
          <t>Après chaque encaissement, mettre à jour les colonnes Montant payé, Date de paiement et Mode de paiement dans la feuille « Appels de provisions ». Tous les calculs et graphiques se mettent à jour automatiquement.</t>
        </is>
      </c>
    </row>
    <row r="12" ht="45" customHeight="1">
      <c r="A12" s="35" t="inlineStr">
        <is>
          <t>Conseil</t>
        </is>
      </c>
      <c r="B12" s="36" t="inlineStr">
        <is>
          <t>Envoyer une relance aux copropriétaires dont le statut affiche « En retard » et joindre le solde restant dû calculé automatiquement.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2026-07-21T13:22:12Z</dcterms:created>
  <dcterms:modified xmlns:dcterms="http://purl.org/dc/terms/" xmlns:xsi="http://www.w3.org/2001/XMLSchema-instance" xsi:type="dcterms:W3CDTF">2026-07-21T13:22:12Z</dcterms:modified>
</cp:coreProperties>
</file>