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ux" sheetId="1" state="visible" r:id="rId1"/>
    <sheet xmlns:r="http://schemas.openxmlformats.org/officeDocument/2006/relationships" name="Tableau de bord" sheetId="2" state="visible" r:id="rId2"/>
    <sheet xmlns:r="http://schemas.openxmlformats.org/officeDocument/2006/relationships" name="Paramètres &amp; rappels"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DD/MM/AAAA"/>
    <numFmt numFmtId="165" formatCode="# ##0,00 €"/>
    <numFmt numFmtId="166" formatCode="0.0"/>
  </numFmts>
  <fonts count="3">
    <font>
      <name val="Calibri"/>
      <family val="2"/>
      <color theme="1"/>
      <sz val="11"/>
      <scheme val="minor"/>
    </font>
    <font>
      <name val="Calibri"/>
      <b val="1"/>
      <color rgb="001E293B"/>
      <sz val="16"/>
    </font>
    <font>
      <name val="Calibri"/>
      <b val="1"/>
      <color rgb="00FFFFFF"/>
      <sz val="11"/>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0" fillId="4" borderId="1" applyAlignment="1" pivotButton="0" quotePrefix="0" xfId="0">
      <alignment horizontal="left" vertical="center" wrapText="1"/>
    </xf>
    <xf numFmtId="164" fontId="0" fillId="4"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4"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0" fontId="0" fillId="5" borderId="1" applyAlignment="1" pivotButton="0" quotePrefix="0" xfId="0">
      <alignment horizontal="left"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2" fillId="6" borderId="1" pivotButton="0" quotePrefix="0" xfId="0"/>
    <xf numFmtId="166" fontId="0" fillId="5" borderId="1" applyAlignment="1" pivotButton="0" quotePrefix="0" xfId="0">
      <alignment horizontal="center" vertical="center" wrapText="1"/>
    </xf>
    <xf numFmtId="0" fontId="2" fillId="6" borderId="0" pivotButton="0" quotePrefix="0" xfId="0"/>
    <xf numFmtId="0" fontId="0" fillId="0" borderId="1" pivotButton="0" quotePrefix="0" xfId="0"/>
    <xf numFmtId="0" fontId="2" fillId="6" borderId="0" applyAlignment="1" pivotButton="0" quotePrefix="0" xfId="0">
      <alignment horizontal="left" vertical="center" wrapText="1"/>
    </xf>
    <xf numFmtId="0" fontId="2" fillId="6" borderId="1" applyAlignment="1" pivotButton="0" quotePrefix="0" xfId="0">
      <alignment horizontal="left" vertical="center" wrapText="1"/>
    </xf>
    <xf numFmtId="0" fontId="0" fillId="0" borderId="1" applyAlignment="1" pivotButton="0" quotePrefix="0" xfId="0">
      <alignment horizontal="left" vertical="center" wrapText="1"/>
    </xf>
    <xf numFmtId="164" fontId="0" fillId="4" borderId="1" applyAlignment="1" pivotButton="0" quotePrefix="0" xfId="0">
      <alignment horizontal="center" vertical="center" wrapText="1"/>
    </xf>
    <xf numFmtId="165"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4" fontId="0" fillId="3" borderId="1" applyAlignment="1" pivotButton="0" quotePrefix="0" xfId="0">
      <alignment horizontal="center"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166" fontId="0" fillId="5" borderId="1" applyAlignment="1" pivotButton="0" quotePrefix="0" xfId="0">
      <alignment horizontal="center" vertical="center" wrapText="1"/>
    </xf>
    <xf numFmtId="0" fontId="0" fillId="0" borderId="4" pivotButton="0" quotePrefix="0" xfId="0"/>
    <xf numFmtId="0" fontId="0" fillId="0" borderId="5" pivotButton="0" quotePrefix="0" xfId="0"/>
  </cellXfs>
  <cellStyles count="1">
    <cellStyle name="Normal" xfId="0" builtinId="0" hidden="0"/>
  </cellStyles>
  <dxfs count="3">
    <dxf>
      <font>
        <b val="1"/>
        <color rgb="00FFFFFF"/>
      </font>
      <fill>
        <patternFill patternType="solid">
          <fgColor rgb="00DC2626"/>
        </patternFill>
      </fill>
    </dxf>
    <dxf>
      <font>
        <b val="1"/>
        <color rgb="00FFFFFF"/>
      </font>
      <fill>
        <patternFill patternType="solid">
          <fgColor rgb="00F59E0B"/>
        </patternFill>
      </fill>
    </dxf>
    <dxf>
      <font>
        <b val="1"/>
        <color rgb="00FFFFFF"/>
      </font>
      <fill>
        <patternFill patternType="solid">
          <fgColor rgb="0016A34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Nombre de baux par statut</a:t>
            </a:r>
          </a:p>
        </rich>
      </tx>
    </title>
    <plotArea>
      <barChart>
        <barDir val="col"/>
        <grouping val="clustered"/>
        <ser>
          <idx val="0"/>
          <order val="0"/>
          <tx>
            <strRef>
              <f>'Tableau de bord'!B14</f>
            </strRef>
          </tx>
          <spPr>
            <a:solidFill xmlns:a="http://schemas.openxmlformats.org/drawingml/2006/main">
              <a:srgbClr val="0F766E"/>
            </a:solidFill>
            <a:ln xmlns:a="http://schemas.openxmlformats.org/drawingml/2006/main">
              <a:prstDash val="solid"/>
            </a:ln>
          </spPr>
          <cat>
            <numRef>
              <f>'Tableau de bord'!$A$15:$A$18</f>
            </numRef>
          </cat>
          <val>
            <numRef>
              <f>'Tableau de bord'!$B$15:$B$18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Statut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 de baux</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par type de bail</a:t>
            </a:r>
          </a:p>
        </rich>
      </tx>
    </title>
    <plotArea>
      <pieChart>
        <varyColors val="1"/>
        <ser>
          <idx val="0"/>
          <order val="0"/>
          <tx>
            <strRef>
              <f>'Tableau de bord'!B21</f>
            </strRef>
          </tx>
          <spPr>
            <a:ln xmlns:a="http://schemas.openxmlformats.org/drawingml/2006/main">
              <a:prstDash val="solid"/>
            </a:ln>
          </spPr>
          <cat>
            <numRef>
              <f>'Tableau de bord'!$A$22:$A$24</f>
            </numRef>
          </cat>
          <val>
            <numRef>
              <f>'Tableau de bord'!$B$22:$B$24</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Échéances par mois (12 prochains mois)</a:t>
            </a:r>
          </a:p>
        </rich>
      </tx>
    </title>
    <plotArea>
      <lineChart>
        <grouping val="standard"/>
        <ser>
          <idx val="0"/>
          <order val="0"/>
          <tx>
            <strRef>
              <f>'Tableau de bord'!B27</f>
            </strRef>
          </tx>
          <spPr>
            <a:solidFill xmlns:a="http://schemas.openxmlformats.org/drawingml/2006/main">
              <a:srgbClr val="DC2626"/>
            </a:solidFill>
            <a:ln xmlns:a="http://schemas.openxmlformats.org/drawingml/2006/main" w="20000">
              <a:prstDash val="solid"/>
            </a:ln>
          </spPr>
          <marker>
            <symbol val="none"/>
            <spPr>
              <a:ln xmlns:a="http://schemas.openxmlformats.org/drawingml/2006/main">
                <a:prstDash val="solid"/>
              </a:ln>
            </spPr>
          </marker>
          <cat>
            <numRef>
              <f>'Tableau de bord'!$A$28:$A$39</f>
            </numRef>
          </cat>
          <val>
            <numRef>
              <f>'Tableau de bord'!$B$28:$B$39</f>
            </numRef>
          </val>
        </ser>
        <axId val="10"/>
        <axId val="100"/>
      </line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 d'échéances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504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504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36</row>
      <rowOff>0</rowOff>
    </from>
    <ext cx="504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AB12"/>
  <sheetViews>
    <sheetView workbookViewId="0">
      <pane ySplit="2" topLeftCell="A3" activePane="bottomLeft" state="frozen"/>
      <selection pane="bottomLeft" activeCell="A1" sqref="A1"/>
    </sheetView>
  </sheetViews>
  <sheetFormatPr baseColWidth="8" defaultRowHeight="15"/>
  <cols>
    <col width="14" customWidth="1" min="1" max="1"/>
    <col width="16" customWidth="1" min="2" max="2"/>
    <col width="26" customWidth="1" min="3" max="3"/>
    <col width="16" customWidth="1" min="4" max="4"/>
    <col width="30" customWidth="1" min="5" max="5"/>
    <col width="12" customWidth="1" min="6" max="6"/>
    <col width="15" customWidth="1" min="7" max="7"/>
    <col width="13" customWidth="1" min="8" max="8"/>
    <col width="16" customWidth="1" min="9" max="9"/>
    <col width="15" customWidth="1" min="10" max="10"/>
    <col width="15" customWidth="1" min="11" max="11"/>
    <col width="12" customWidth="1" min="12" max="12"/>
    <col width="12" customWidth="1" min="13" max="13"/>
    <col width="12" customWidth="1" min="14" max="14"/>
    <col width="20" customWidth="1" min="15" max="15"/>
    <col width="13" customWidth="1" min="16" max="16"/>
    <col width="13" customWidth="1" min="17" max="17"/>
    <col width="13" customWidth="1" min="18" max="18"/>
    <col width="14" customWidth="1" min="19" max="19"/>
    <col width="14" customWidth="1" min="20" max="20"/>
    <col width="13" customWidth="1" min="21" max="21"/>
    <col width="13" customWidth="1" min="22" max="22"/>
    <col width="12" customWidth="1" min="23" max="23"/>
    <col width="15" customWidth="1" min="24" max="24"/>
    <col width="20" customWidth="1" min="25" max="25"/>
    <col width="14" customWidth="1" min="26" max="26"/>
    <col width="16" customWidth="1" min="27" max="27"/>
    <col width="22" customWidth="1" min="28" max="28"/>
  </cols>
  <sheetData>
    <row r="1" ht="26" customHeight="1">
      <c r="A1" s="1" t="inlineStr">
        <is>
          <t>SUIVI DES BAUX ET ÉCHÉANCES DE RENOUVELLEMENT</t>
        </is>
      </c>
    </row>
    <row r="2" ht="42" customHeight="1">
      <c r="A2" s="2" t="inlineStr">
        <is>
          <t>ID bail</t>
        </is>
      </c>
      <c r="B2" s="2" t="inlineStr">
        <is>
          <t>Nom du locataire</t>
        </is>
      </c>
      <c r="C2" s="2" t="inlineStr">
        <is>
          <t>Bailleur / Gestionnaire</t>
        </is>
      </c>
      <c r="D2" s="2" t="inlineStr">
        <is>
          <t>SIRET bailleur</t>
        </is>
      </c>
      <c r="E2" s="2" t="inlineStr">
        <is>
          <t>Adresse du bien</t>
        </is>
      </c>
      <c r="F2" s="2" t="inlineStr">
        <is>
          <t>Ville</t>
        </is>
      </c>
      <c r="G2" s="2" t="inlineStr">
        <is>
          <t>Type de bien</t>
        </is>
      </c>
      <c r="H2" s="2" t="inlineStr">
        <is>
          <t>Type de bail</t>
        </is>
      </c>
      <c r="I2" s="2" t="inlineStr">
        <is>
          <t>Régime de location</t>
        </is>
      </c>
      <c r="J2" s="2" t="inlineStr">
        <is>
          <t>Date de début du bail</t>
        </is>
      </c>
      <c r="K2" s="2" t="inlineStr">
        <is>
          <t>Date de fin du bail</t>
        </is>
      </c>
      <c r="L2" s="2" t="inlineStr">
        <is>
          <t>Durée initiale (mois)</t>
        </is>
      </c>
      <c r="M2" s="2" t="inlineStr">
        <is>
          <t>Préavis locataire (mois)</t>
        </is>
      </c>
      <c r="N2" s="2" t="inlineStr">
        <is>
          <t>Préavis bailleur (mois)</t>
        </is>
      </c>
      <c r="O2" s="2" t="inlineStr">
        <is>
          <t>Date limite d'envoi du préavis bailleur</t>
        </is>
      </c>
      <c r="P2" s="2" t="inlineStr">
        <is>
          <t>Loyer mensuel HC</t>
        </is>
      </c>
      <c r="Q2" s="2" t="inlineStr">
        <is>
          <t>Charges mensuelles</t>
        </is>
      </c>
      <c r="R2" s="2" t="inlineStr">
        <is>
          <t>Dépôt de garantie</t>
        </is>
      </c>
      <c r="S2" s="2" t="inlineStr">
        <is>
          <t>Révision IRL prévue le</t>
        </is>
      </c>
      <c r="T2" s="2" t="inlineStr">
        <is>
          <t>Dernière révision IRL</t>
        </is>
      </c>
      <c r="U2" s="2" t="inlineStr">
        <is>
          <t>Index de référence</t>
        </is>
      </c>
      <c r="V2" s="2" t="inlineStr">
        <is>
          <t>État du bail</t>
        </is>
      </c>
      <c r="W2" s="2" t="inlineStr">
        <is>
          <t>Jours restants</t>
        </is>
      </c>
      <c r="X2" s="2" t="inlineStr">
        <is>
          <t>Alerte renouvellement</t>
        </is>
      </c>
      <c r="Y2" s="2" t="inlineStr">
        <is>
          <t>Mode de renouvellement</t>
        </is>
      </c>
      <c r="Z2" s="2" t="inlineStr">
        <is>
          <t>Statut dossier</t>
        </is>
      </c>
      <c r="AA2" s="2" t="inlineStr">
        <is>
          <t>Dernière date de relance</t>
        </is>
      </c>
      <c r="AB2" s="2" t="inlineStr">
        <is>
          <t>Commentaires</t>
        </is>
      </c>
    </row>
    <row r="3">
      <c r="A3" s="3" t="inlineStr">
        <is>
          <t>BAL-2023-001</t>
        </is>
      </c>
      <c r="B3" s="3" t="inlineStr">
        <is>
          <t>Camille Durand</t>
        </is>
      </c>
      <c r="C3" s="3" t="inlineStr">
        <is>
          <t>SCI Rhône Immo</t>
        </is>
      </c>
      <c r="D3" s="3" t="inlineStr">
        <is>
          <t>12345678900012</t>
        </is>
      </c>
      <c r="E3" s="3" t="inlineStr">
        <is>
          <t>12 rue de la République 69002 Lyon</t>
        </is>
      </c>
      <c r="F3" s="3" t="inlineStr">
        <is>
          <t>Lyon</t>
        </is>
      </c>
      <c r="G3" s="3" t="inlineStr">
        <is>
          <t>Appartement</t>
        </is>
      </c>
      <c r="H3" s="3" t="inlineStr">
        <is>
          <t>Bail nu</t>
        </is>
      </c>
      <c r="I3" s="3" t="inlineStr">
        <is>
          <t>Location vide</t>
        </is>
      </c>
      <c r="J3" s="22" t="n">
        <v>45170</v>
      </c>
      <c r="K3" s="22" t="n">
        <v>46265</v>
      </c>
      <c r="L3" s="5">
        <f>DATEDIF(J3,K3,"m")</f>
        <v/>
      </c>
      <c r="M3" s="6" t="n">
        <v>3</v>
      </c>
      <c r="N3" s="6" t="n">
        <v>3</v>
      </c>
      <c r="O3" s="22">
        <f>EDATE(K3,-N3)</f>
        <v/>
      </c>
      <c r="P3" s="23" t="n">
        <v>750</v>
      </c>
      <c r="Q3" s="23" t="n">
        <v>90</v>
      </c>
      <c r="R3" s="24">
        <f>IF(H3="Bail meublé",P3*2,P3)</f>
        <v/>
      </c>
      <c r="S3" s="25" t="n">
        <v>46265</v>
      </c>
      <c r="T3" s="25" t="n">
        <v>45170</v>
      </c>
      <c r="U3" s="10" t="inlineStr">
        <is>
          <t>2023 T2</t>
        </is>
      </c>
      <c r="V3" s="5">
        <f>IF(K3&lt;TODAY(),"Expiré",IF(W3&lt;=0,"À renouveler","En cours"))</f>
        <v/>
      </c>
      <c r="W3" s="5">
        <f>K3-TODAY()</f>
        <v/>
      </c>
      <c r="X3" s="5">
        <f>IF(W3&lt;=90,"À traiter",IF(W3&lt;=180,"À anticiper","OK"))</f>
        <v/>
      </c>
      <c r="Y3" s="10" t="inlineStr">
        <is>
          <t>SCI Rhône Immo</t>
        </is>
      </c>
      <c r="Z3" s="10" t="inlineStr">
        <is>
          <t>À relancer</t>
        </is>
      </c>
      <c r="AA3" s="25" t="n">
        <v>46188</v>
      </c>
      <c r="AB3" s="10" t="inlineStr">
        <is>
          <t>Dossier à jour</t>
        </is>
      </c>
    </row>
    <row r="4">
      <c r="A4" s="11" t="inlineStr">
        <is>
          <t>BAL-2024-002</t>
        </is>
      </c>
      <c r="B4" s="11" t="inlineStr">
        <is>
          <t>Julien Moreau</t>
        </is>
      </c>
      <c r="C4" s="11" t="inlineStr">
        <is>
          <t>Bailleur particulier - Jean Dupont</t>
        </is>
      </c>
      <c r="D4" s="11" t="inlineStr"/>
      <c r="E4" s="11" t="inlineStr">
        <is>
          <t>8 avenue Victor Hugo 75116 Paris</t>
        </is>
      </c>
      <c r="F4" s="11" t="inlineStr">
        <is>
          <t>Paris</t>
        </is>
      </c>
      <c r="G4" s="11" t="inlineStr">
        <is>
          <t>Studio</t>
        </is>
      </c>
      <c r="H4" s="11" t="inlineStr">
        <is>
          <t>Bail meublé</t>
        </is>
      </c>
      <c r="I4" s="11" t="inlineStr">
        <is>
          <t>Location meublée</t>
        </is>
      </c>
      <c r="J4" s="26" t="n">
        <v>45352</v>
      </c>
      <c r="K4" s="26" t="n">
        <v>46446</v>
      </c>
      <c r="L4" s="13">
        <f>DATEDIF(J4,K4,"m")</f>
        <v/>
      </c>
      <c r="M4" s="6" t="n">
        <v>1</v>
      </c>
      <c r="N4" s="6" t="n">
        <v>3</v>
      </c>
      <c r="O4" s="26">
        <f>EDATE(K4,-N4)</f>
        <v/>
      </c>
      <c r="P4" s="23" t="n">
        <v>950</v>
      </c>
      <c r="Q4" s="23" t="n">
        <v>120</v>
      </c>
      <c r="R4" s="27">
        <f>IF(H4="Bail meublé",P4*2,P4)</f>
        <v/>
      </c>
      <c r="S4" s="25" t="n">
        <v>46446</v>
      </c>
      <c r="T4" s="25" t="n">
        <v>45352</v>
      </c>
      <c r="U4" s="10" t="inlineStr">
        <is>
          <t>2023 T4</t>
        </is>
      </c>
      <c r="V4" s="13">
        <f>IF(K4&lt;TODAY(),"Expiré",IF(W4&lt;=0,"À renouveler","En cours"))</f>
        <v/>
      </c>
      <c r="W4" s="13">
        <f>K4-TODAY()</f>
        <v/>
      </c>
      <c r="X4" s="13">
        <f>IF(W4&lt;=90,"À traiter",IF(W4&lt;=180,"À anticiper","OK"))</f>
        <v/>
      </c>
      <c r="Y4" s="10" t="inlineStr">
        <is>
          <t>Reconduction tacite</t>
        </is>
      </c>
      <c r="Z4" s="10" t="inlineStr">
        <is>
          <t>Complet</t>
        </is>
      </c>
      <c r="AA4" s="25" t="n">
        <v>46152</v>
      </c>
      <c r="AB4" s="10" t="inlineStr">
        <is>
          <t>Relance en cours</t>
        </is>
      </c>
    </row>
    <row r="5">
      <c r="A5" s="3" t="inlineStr">
        <is>
          <t>BAL-2025-003</t>
        </is>
      </c>
      <c r="B5" s="3" t="inlineStr">
        <is>
          <t>Sophie Lefèvre</t>
        </is>
      </c>
      <c r="C5" s="3" t="inlineStr">
        <is>
          <t>SCI Bordeaux Pierre</t>
        </is>
      </c>
      <c r="D5" s="3" t="inlineStr">
        <is>
          <t>98765432100045</t>
        </is>
      </c>
      <c r="E5" s="3" t="inlineStr">
        <is>
          <t>24 cours Gambetta 33000 Bordeaux</t>
        </is>
      </c>
      <c r="F5" s="3" t="inlineStr">
        <is>
          <t>Bordeaux</t>
        </is>
      </c>
      <c r="G5" s="3" t="inlineStr">
        <is>
          <t>Appartement</t>
        </is>
      </c>
      <c r="H5" s="3" t="inlineStr">
        <is>
          <t>Bail nu</t>
        </is>
      </c>
      <c r="I5" s="3" t="inlineStr">
        <is>
          <t>Location vide</t>
        </is>
      </c>
      <c r="J5" s="22" t="n">
        <v>45658</v>
      </c>
      <c r="K5" s="22" t="n">
        <v>46752</v>
      </c>
      <c r="L5" s="5">
        <f>DATEDIF(J5,K5,"m")</f>
        <v/>
      </c>
      <c r="M5" s="6" t="n">
        <v>1</v>
      </c>
      <c r="N5" s="6" t="n">
        <v>3</v>
      </c>
      <c r="O5" s="22">
        <f>EDATE(K5,-N5)</f>
        <v/>
      </c>
      <c r="P5" s="23" t="n">
        <v>850</v>
      </c>
      <c r="Q5" s="23" t="n">
        <v>100</v>
      </c>
      <c r="R5" s="24">
        <f>IF(H5="Bail meublé",P5*2,P5)</f>
        <v/>
      </c>
      <c r="S5" s="25" t="n">
        <v>46752</v>
      </c>
      <c r="T5" s="25" t="n">
        <v>45658</v>
      </c>
      <c r="U5" s="10" t="inlineStr">
        <is>
          <t>2024 T3</t>
        </is>
      </c>
      <c r="V5" s="5">
        <f>IF(K5&lt;TODAY(),"Expiré",IF(W5&lt;=0,"À renouveler","En cours"))</f>
        <v/>
      </c>
      <c r="W5" s="5">
        <f>K5-TODAY()</f>
        <v/>
      </c>
      <c r="X5" s="5">
        <f>IF(W5&lt;=90,"À traiter",IF(W5&lt;=180,"À anticiper","OK"))</f>
        <v/>
      </c>
      <c r="Y5" s="10" t="inlineStr">
        <is>
          <t>SCI Bordeaux Pierre</t>
        </is>
      </c>
      <c r="Z5" s="10" t="inlineStr">
        <is>
          <t>Complet</t>
        </is>
      </c>
      <c r="AA5" s="25" t="n">
        <v>46174</v>
      </c>
      <c r="AB5" s="10" t="inlineStr">
        <is>
          <t>Dossier à jour</t>
        </is>
      </c>
    </row>
    <row r="6">
      <c r="A6" s="11" t="inlineStr">
        <is>
          <t>BAL-2022-004</t>
        </is>
      </c>
      <c r="B6" s="11" t="inlineStr">
        <is>
          <t>Thomas Bernard</t>
        </is>
      </c>
      <c r="C6" s="11" t="inlineStr">
        <is>
          <t>Bailleur particulier - Marie Petit</t>
        </is>
      </c>
      <c r="D6" s="11" t="inlineStr"/>
      <c r="E6" s="11" t="inlineStr">
        <is>
          <t>15 boulevard de Strasbourg 59000 Lille</t>
        </is>
      </c>
      <c r="F6" s="11" t="inlineStr">
        <is>
          <t>Lille</t>
        </is>
      </c>
      <c r="G6" s="11" t="inlineStr">
        <is>
          <t>Maison</t>
        </is>
      </c>
      <c r="H6" s="11" t="inlineStr">
        <is>
          <t>Bail nu</t>
        </is>
      </c>
      <c r="I6" s="11" t="inlineStr">
        <is>
          <t>Location vide</t>
        </is>
      </c>
      <c r="J6" s="26" t="n">
        <v>44835</v>
      </c>
      <c r="K6" s="26" t="n">
        <v>46295</v>
      </c>
      <c r="L6" s="13">
        <f>DATEDIF(J6,K6,"m")</f>
        <v/>
      </c>
      <c r="M6" s="6" t="n">
        <v>1</v>
      </c>
      <c r="N6" s="6" t="n">
        <v>3</v>
      </c>
      <c r="O6" s="26">
        <f>EDATE(K6,-N6)</f>
        <v/>
      </c>
      <c r="P6" s="23" t="n">
        <v>690</v>
      </c>
      <c r="Q6" s="23" t="n">
        <v>85</v>
      </c>
      <c r="R6" s="27">
        <f>IF(H6="Bail meublé",P6*2,P6)</f>
        <v/>
      </c>
      <c r="S6" s="25" t="n">
        <v>46295</v>
      </c>
      <c r="T6" s="25" t="n">
        <v>44835</v>
      </c>
      <c r="U6" s="10" t="inlineStr">
        <is>
          <t>2023 T1</t>
        </is>
      </c>
      <c r="V6" s="13">
        <f>IF(K6&lt;TODAY(),"Expiré",IF(W6&lt;=0,"À renouveler","En cours"))</f>
        <v/>
      </c>
      <c r="W6" s="13">
        <f>K6-TODAY()</f>
        <v/>
      </c>
      <c r="X6" s="13">
        <f>IF(W6&lt;=90,"À traiter",IF(W6&lt;=180,"À anticiper","OK"))</f>
        <v/>
      </c>
      <c r="Y6" s="10" t="inlineStr">
        <is>
          <t>Reconduction tacite</t>
        </is>
      </c>
      <c r="Z6" s="10" t="inlineStr">
        <is>
          <t>À relancer</t>
        </is>
      </c>
      <c r="AA6" s="25" t="n">
        <v>46162</v>
      </c>
      <c r="AB6" s="10" t="inlineStr">
        <is>
          <t>Relance en cours</t>
        </is>
      </c>
    </row>
    <row r="7">
      <c r="A7" s="3" t="inlineStr">
        <is>
          <t>BAL-2026-005</t>
        </is>
      </c>
      <c r="B7" s="3" t="inlineStr">
        <is>
          <t>Léa Martin</t>
        </is>
      </c>
      <c r="C7" s="3" t="inlineStr">
        <is>
          <t>SCI Marseille Sud</t>
        </is>
      </c>
      <c r="D7" s="3" t="inlineStr">
        <is>
          <t>45678912300078</t>
        </is>
      </c>
      <c r="E7" s="3" t="inlineStr">
        <is>
          <t>3 rue Saint-Charles 13001 Marseille</t>
        </is>
      </c>
      <c r="F7" s="3" t="inlineStr">
        <is>
          <t>Marseille</t>
        </is>
      </c>
      <c r="G7" s="3" t="inlineStr">
        <is>
          <t>Appartement</t>
        </is>
      </c>
      <c r="H7" s="3" t="inlineStr">
        <is>
          <t>Bail meublé</t>
        </is>
      </c>
      <c r="I7" s="3" t="inlineStr">
        <is>
          <t>Location meublée</t>
        </is>
      </c>
      <c r="J7" s="22" t="n">
        <v>46054</v>
      </c>
      <c r="K7" s="22" t="n">
        <v>46418</v>
      </c>
      <c r="L7" s="5">
        <f>DATEDIF(J7,K7,"m")</f>
        <v/>
      </c>
      <c r="M7" s="6" t="n">
        <v>1</v>
      </c>
      <c r="N7" s="6" t="n">
        <v>1</v>
      </c>
      <c r="O7" s="22">
        <f>EDATE(K7,-N7)</f>
        <v/>
      </c>
      <c r="P7" s="23" t="n">
        <v>700</v>
      </c>
      <c r="Q7" s="23" t="n">
        <v>85</v>
      </c>
      <c r="R7" s="24">
        <f>IF(H7="Bail meublé",P7*2,P7)</f>
        <v/>
      </c>
      <c r="S7" s="25" t="n">
        <v>46418</v>
      </c>
      <c r="T7" s="25" t="n">
        <v>46054</v>
      </c>
      <c r="U7" s="10" t="inlineStr">
        <is>
          <t>2025 T4</t>
        </is>
      </c>
      <c r="V7" s="5">
        <f>IF(K7&lt;TODAY(),"Expiré",IF(W7&lt;=0,"À renouveler","En cours"))</f>
        <v/>
      </c>
      <c r="W7" s="5">
        <f>K7-TODAY()</f>
        <v/>
      </c>
      <c r="X7" s="5">
        <f>IF(W7&lt;=90,"À traiter",IF(W7&lt;=180,"À anticiper","OK"))</f>
        <v/>
      </c>
      <c r="Y7" s="10" t="inlineStr">
        <is>
          <t>SCI Marseille Sud</t>
        </is>
      </c>
      <c r="Z7" s="10" t="inlineStr">
        <is>
          <t>Complet</t>
        </is>
      </c>
      <c r="AA7" s="25" t="n">
        <v>46178</v>
      </c>
      <c r="AB7" s="10" t="inlineStr">
        <is>
          <t>Dossier à jour</t>
        </is>
      </c>
    </row>
    <row r="8">
      <c r="A8" s="11" t="inlineStr">
        <is>
          <t>BAL-2023-006</t>
        </is>
      </c>
      <c r="B8" s="11" t="inlineStr">
        <is>
          <t>Nicolas Petit</t>
        </is>
      </c>
      <c r="C8" s="11" t="inlineStr">
        <is>
          <t>Bailleur particulier - Paul Rousseau</t>
        </is>
      </c>
      <c r="D8" s="11" t="inlineStr"/>
      <c r="E8" s="11" t="inlineStr">
        <is>
          <t>27 rue de la Préfecture 44000 Nantes</t>
        </is>
      </c>
      <c r="F8" s="11" t="inlineStr">
        <is>
          <t>Nantes</t>
        </is>
      </c>
      <c r="G8" s="11" t="inlineStr">
        <is>
          <t>Studio</t>
        </is>
      </c>
      <c r="H8" s="11" t="inlineStr">
        <is>
          <t>Bail meublé</t>
        </is>
      </c>
      <c r="I8" s="11" t="inlineStr">
        <is>
          <t>Location meublée</t>
        </is>
      </c>
      <c r="J8" s="26" t="n">
        <v>45809</v>
      </c>
      <c r="K8" s="26" t="n">
        <v>46173</v>
      </c>
      <c r="L8" s="13">
        <f>DATEDIF(J8,K8,"m")</f>
        <v/>
      </c>
      <c r="M8" s="6" t="n">
        <v>1</v>
      </c>
      <c r="N8" s="6" t="n">
        <v>1</v>
      </c>
      <c r="O8" s="26">
        <f>EDATE(K8,-N8)</f>
        <v/>
      </c>
      <c r="P8" s="23" t="n">
        <v>660</v>
      </c>
      <c r="Q8" s="23" t="n">
        <v>80</v>
      </c>
      <c r="R8" s="27">
        <f>IF(H8="Bail meublé",P8*2,P8)</f>
        <v/>
      </c>
      <c r="S8" s="25" t="n">
        <v>46173</v>
      </c>
      <c r="T8" s="25" t="n">
        <v>45809</v>
      </c>
      <c r="U8" s="10" t="inlineStr">
        <is>
          <t>2025 T2</t>
        </is>
      </c>
      <c r="V8" s="13">
        <f>IF(K8&lt;TODAY(),"Expiré",IF(W8&lt;=0,"À renouveler","En cours"))</f>
        <v/>
      </c>
      <c r="W8" s="13">
        <f>K8-TODAY()</f>
        <v/>
      </c>
      <c r="X8" s="13">
        <f>IF(W8&lt;=90,"À traiter",IF(W8&lt;=180,"À anticiper","OK"))</f>
        <v/>
      </c>
      <c r="Y8" s="10" t="inlineStr">
        <is>
          <t>Reconduction tacite</t>
        </is>
      </c>
      <c r="Z8" s="10" t="inlineStr">
        <is>
          <t>Complet</t>
        </is>
      </c>
      <c r="AA8" s="25" t="n">
        <v>46174</v>
      </c>
      <c r="AB8" s="10" t="inlineStr">
        <is>
          <t>Relance en cours</t>
        </is>
      </c>
    </row>
    <row r="9">
      <c r="A9" s="3" t="inlineStr">
        <is>
          <t>BAL-2024-007</t>
        </is>
      </c>
      <c r="B9" s="3" t="inlineStr">
        <is>
          <t>Émilie Rousseau</t>
        </is>
      </c>
      <c r="C9" s="3" t="inlineStr">
        <is>
          <t>SCI Lyon Centre</t>
        </is>
      </c>
      <c r="D9" s="3" t="inlineStr">
        <is>
          <t>32165498700033</t>
        </is>
      </c>
      <c r="E9" s="3" t="inlineStr">
        <is>
          <t>9 place des Terreaux 69001 Lyon</t>
        </is>
      </c>
      <c r="F9" s="3" t="inlineStr">
        <is>
          <t>Lyon</t>
        </is>
      </c>
      <c r="G9" s="3" t="inlineStr">
        <is>
          <t>Appartement</t>
        </is>
      </c>
      <c r="H9" s="3" t="inlineStr">
        <is>
          <t>Bail nu</t>
        </is>
      </c>
      <c r="I9" s="3" t="inlineStr">
        <is>
          <t>Location vide</t>
        </is>
      </c>
      <c r="J9" s="22" t="n">
        <v>45383</v>
      </c>
      <c r="K9" s="22" t="n">
        <v>46477</v>
      </c>
      <c r="L9" s="5">
        <f>DATEDIF(J9,K9,"m")</f>
        <v/>
      </c>
      <c r="M9" s="6" t="n">
        <v>1</v>
      </c>
      <c r="N9" s="6" t="n">
        <v>3</v>
      </c>
      <c r="O9" s="22">
        <f>EDATE(K9,-N9)</f>
        <v/>
      </c>
      <c r="P9" s="23" t="n">
        <v>1200</v>
      </c>
      <c r="Q9" s="23" t="n">
        <v>150</v>
      </c>
      <c r="R9" s="24">
        <f>IF(H9="Bail meublé",P9*2,P9)</f>
        <v/>
      </c>
      <c r="S9" s="25" t="n">
        <v>46477</v>
      </c>
      <c r="T9" s="25" t="n">
        <v>45383</v>
      </c>
      <c r="U9" s="10" t="inlineStr">
        <is>
          <t>2024 T2</t>
        </is>
      </c>
      <c r="V9" s="5">
        <f>IF(K9&lt;TODAY(),"Expiré",IF(W9&lt;=0,"À renouveler","En cours"))</f>
        <v/>
      </c>
      <c r="W9" s="5">
        <f>K9-TODAY()</f>
        <v/>
      </c>
      <c r="X9" s="5">
        <f>IF(W9&lt;=90,"À traiter",IF(W9&lt;=180,"À anticiper","OK"))</f>
        <v/>
      </c>
      <c r="Y9" s="10" t="inlineStr">
        <is>
          <t>SCI Lyon Centre</t>
        </is>
      </c>
      <c r="Z9" s="10" t="inlineStr">
        <is>
          <t>À relancer</t>
        </is>
      </c>
      <c r="AA9" s="25" t="n">
        <v>46185</v>
      </c>
      <c r="AB9" s="10" t="inlineStr">
        <is>
          <t>Dossier à jour</t>
        </is>
      </c>
    </row>
    <row r="10">
      <c r="A10" s="11" t="inlineStr">
        <is>
          <t>BAL-2025-008</t>
        </is>
      </c>
      <c r="B10" s="11" t="inlineStr">
        <is>
          <t>Antoine Garcia</t>
        </is>
      </c>
      <c r="C10" s="11" t="inlineStr">
        <is>
          <t>Bailleur particulier - Claire Fontaine</t>
        </is>
      </c>
      <c r="D10" s="11" t="inlineStr"/>
      <c r="E10" s="11" t="inlineStr">
        <is>
          <t>41 rue Foch 06000 Nice</t>
        </is>
      </c>
      <c r="F10" s="11" t="inlineStr">
        <is>
          <t>Nice</t>
        </is>
      </c>
      <c r="G10" s="11" t="inlineStr">
        <is>
          <t>Appartement</t>
        </is>
      </c>
      <c r="H10" s="11" t="inlineStr">
        <is>
          <t>Bail nu</t>
        </is>
      </c>
      <c r="I10" s="11" t="inlineStr">
        <is>
          <t>Location vide</t>
        </is>
      </c>
      <c r="J10" s="26" t="n">
        <v>45901</v>
      </c>
      <c r="K10" s="26" t="n">
        <v>46996</v>
      </c>
      <c r="L10" s="13">
        <f>DATEDIF(J10,K10,"m")</f>
        <v/>
      </c>
      <c r="M10" s="6" t="n">
        <v>1</v>
      </c>
      <c r="N10" s="6" t="n">
        <v>3</v>
      </c>
      <c r="O10" s="26">
        <f>EDATE(K10,-N10)</f>
        <v/>
      </c>
      <c r="P10" s="23" t="n">
        <v>1100</v>
      </c>
      <c r="Q10" s="23" t="n">
        <v>140</v>
      </c>
      <c r="R10" s="27">
        <f>IF(H10="Bail meublé",P10*2,P10)</f>
        <v/>
      </c>
      <c r="S10" s="25" t="n">
        <v>46996</v>
      </c>
      <c r="T10" s="25" t="n">
        <v>45901</v>
      </c>
      <c r="U10" s="10" t="inlineStr">
        <is>
          <t>2025 T3</t>
        </is>
      </c>
      <c r="V10" s="13">
        <f>IF(K10&lt;TODAY(),"Expiré",IF(W10&lt;=0,"À renouveler","En cours"))</f>
        <v/>
      </c>
      <c r="W10" s="13">
        <f>K10-TODAY()</f>
        <v/>
      </c>
      <c r="X10" s="13">
        <f>IF(W10&lt;=90,"À traiter",IF(W10&lt;=180,"À anticiper","OK"))</f>
        <v/>
      </c>
      <c r="Y10" s="10" t="inlineStr">
        <is>
          <t>Reconduction tacite</t>
        </is>
      </c>
      <c r="Z10" s="10" t="inlineStr">
        <is>
          <t>Complet</t>
        </is>
      </c>
      <c r="AA10" s="25" t="n">
        <v>46191</v>
      </c>
      <c r="AB10" s="10" t="inlineStr">
        <is>
          <t>Relance en cours</t>
        </is>
      </c>
    </row>
    <row r="11">
      <c r="A11" s="3" t="inlineStr">
        <is>
          <t>BAL-2024-009</t>
        </is>
      </c>
      <c r="B11" s="3" t="inlineStr">
        <is>
          <t>Marie Lambert</t>
        </is>
      </c>
      <c r="C11" s="3" t="inlineStr">
        <is>
          <t>SCI Rhône Immo</t>
        </is>
      </c>
      <c r="D11" s="3" t="inlineStr">
        <is>
          <t>12345678900012</t>
        </is>
      </c>
      <c r="E11" s="3" t="inlineStr">
        <is>
          <t>6 quai Perrache 69002 Lyon</t>
        </is>
      </c>
      <c r="F11" s="3" t="inlineStr">
        <is>
          <t>Lyon</t>
        </is>
      </c>
      <c r="G11" s="3" t="inlineStr">
        <is>
          <t>Local commercial</t>
        </is>
      </c>
      <c r="H11" s="3" t="inlineStr">
        <is>
          <t>Bail commercial</t>
        </is>
      </c>
      <c r="I11" s="3" t="inlineStr">
        <is>
          <t>Location commerciale</t>
        </is>
      </c>
      <c r="J11" s="22" t="n">
        <v>45292</v>
      </c>
      <c r="K11" s="22" t="n">
        <v>46356</v>
      </c>
      <c r="L11" s="5">
        <f>DATEDIF(J11,K11,"m")</f>
        <v/>
      </c>
      <c r="M11" s="6" t="n">
        <v>1</v>
      </c>
      <c r="N11" s="6" t="n">
        <v>6</v>
      </c>
      <c r="O11" s="22">
        <f>EDATE(K11,-N11)</f>
        <v/>
      </c>
      <c r="P11" s="23" t="n">
        <v>1450</v>
      </c>
      <c r="Q11" s="23" t="n">
        <v>130</v>
      </c>
      <c r="R11" s="24">
        <f>IF(H11="Bail meublé",P11*2,P11)</f>
        <v/>
      </c>
      <c r="S11" s="25" t="n">
        <v>46356</v>
      </c>
      <c r="T11" s="25" t="n">
        <v>45292</v>
      </c>
      <c r="U11" s="10" t="inlineStr">
        <is>
          <t>2025 T1</t>
        </is>
      </c>
      <c r="V11" s="5">
        <f>IF(K11&lt;TODAY(),"Expiré",IF(W11&lt;=0,"À renouveler","En cours"))</f>
        <v/>
      </c>
      <c r="W11" s="5">
        <f>K11-TODAY()</f>
        <v/>
      </c>
      <c r="X11" s="5">
        <f>IF(W11&lt;=90,"À traiter",IF(W11&lt;=180,"À anticiper","OK"))</f>
        <v/>
      </c>
      <c r="Y11" s="10" t="inlineStr">
        <is>
          <t>SCI Rhône Immo</t>
        </is>
      </c>
      <c r="Z11" s="10" t="inlineStr">
        <is>
          <t>Complet</t>
        </is>
      </c>
      <c r="AA11" s="25" t="n">
        <v>46195</v>
      </c>
      <c r="AB11" s="10" t="inlineStr">
        <is>
          <t>Dossier à jour</t>
        </is>
      </c>
    </row>
    <row r="12">
      <c r="A12" s="11" t="inlineStr">
        <is>
          <t>BAL-2026-010</t>
        </is>
      </c>
      <c r="B12" s="11" t="inlineStr">
        <is>
          <t>Léa Dubois</t>
        </is>
      </c>
      <c r="C12" s="11" t="inlineStr">
        <is>
          <t>Bailleur particulier - Marc Roche</t>
        </is>
      </c>
      <c r="D12" s="11" t="inlineStr"/>
      <c r="E12" s="11" t="inlineStr">
        <is>
          <t>18 rue Sainte Catherine 33000 Bordeaux</t>
        </is>
      </c>
      <c r="F12" s="11" t="inlineStr">
        <is>
          <t>Bordeaux</t>
        </is>
      </c>
      <c r="G12" s="11" t="inlineStr">
        <is>
          <t>Studio</t>
        </is>
      </c>
      <c r="H12" s="11" t="inlineStr">
        <is>
          <t>Bail meublé</t>
        </is>
      </c>
      <c r="I12" s="11" t="inlineStr">
        <is>
          <t>Location meublée</t>
        </is>
      </c>
      <c r="J12" s="26" t="n">
        <v>46143</v>
      </c>
      <c r="K12" s="26" t="n">
        <v>46507</v>
      </c>
      <c r="L12" s="13">
        <f>DATEDIF(J12,K12,"m")</f>
        <v/>
      </c>
      <c r="M12" s="6" t="n">
        <v>1</v>
      </c>
      <c r="N12" s="6" t="n">
        <v>1</v>
      </c>
      <c r="O12" s="26">
        <f>EDATE(K12,-N12)</f>
        <v/>
      </c>
      <c r="P12" s="23" t="n">
        <v>680</v>
      </c>
      <c r="Q12" s="23" t="n">
        <v>80</v>
      </c>
      <c r="R12" s="27">
        <f>IF(H12="Bail meublé",P12*2,P12)</f>
        <v/>
      </c>
      <c r="S12" s="25" t="n">
        <v>46507</v>
      </c>
      <c r="T12" s="25" t="n">
        <v>46143</v>
      </c>
      <c r="U12" s="10" t="inlineStr">
        <is>
          <t>2026 T2</t>
        </is>
      </c>
      <c r="V12" s="13">
        <f>IF(K12&lt;TODAY(),"Expiré",IF(W12&lt;=0,"À renouveler","En cours"))</f>
        <v/>
      </c>
      <c r="W12" s="13">
        <f>K12-TODAY()</f>
        <v/>
      </c>
      <c r="X12" s="13">
        <f>IF(W12&lt;=90,"À traiter",IF(W12&lt;=180,"À anticiper","OK"))</f>
        <v/>
      </c>
      <c r="Y12" s="10" t="inlineStr">
        <is>
          <t>Reconduction tacite</t>
        </is>
      </c>
      <c r="Z12" s="10" t="inlineStr">
        <is>
          <t>À relancer</t>
        </is>
      </c>
      <c r="AA12" s="25" t="n">
        <v>46174</v>
      </c>
      <c r="AB12" s="10" t="inlineStr">
        <is>
          <t>Relance en cours</t>
        </is>
      </c>
    </row>
  </sheetData>
  <mergeCells count="1">
    <mergeCell ref="A1:AB1"/>
  </mergeCells>
  <conditionalFormatting sqref="X3:X12">
    <cfRule type="expression" priority="1" dxfId="0" stopIfTrue="1">
      <formula>$X3="À traiter"</formula>
    </cfRule>
    <cfRule type="expression" priority="2" dxfId="1" stopIfTrue="1">
      <formula>$X3="À anticiper"</formula>
    </cfRule>
    <cfRule type="expression" priority="3" dxfId="2" stopIfTrue="1">
      <formula>$X3="OK"</formula>
    </cfRule>
  </conditionalFormatting>
  <conditionalFormatting sqref="V3:V12">
    <cfRule type="expression" priority="4" dxfId="0" stopIfTrue="1">
      <formula>$V3="Expiré"</formula>
    </cfRule>
    <cfRule type="expression" priority="5" dxfId="2" stopIfTrue="1">
      <formula>$V3="En cours"</formula>
    </cfRule>
  </conditionalFormatting>
  <dataValidations count="5">
    <dataValidation sqref="H3:H52" showErrorMessage="1" showInputMessage="1" allowBlank="1" type="list">
      <formula1>"Bail nu,Bail meublé,Bail commercial,Bail mobilité"</formula1>
    </dataValidation>
    <dataValidation sqref="G3:G52" showErrorMessage="1" showInputMessage="1" allowBlank="1" type="list">
      <formula1>"Appartement,Studio,Maison,Local commercial,Parking"</formula1>
    </dataValidation>
    <dataValidation sqref="I3:I52" showErrorMessage="1" showInputMessage="1" allowBlank="1" type="list">
      <formula1>"Location vide,Location meublée,Location commerciale,Bail mobilité"</formula1>
    </dataValidation>
    <dataValidation sqref="Y3:Y52" showErrorMessage="1" showInputMessage="1" allowBlank="1" type="list">
      <formula1>"Reconduction tacite,Avenant,Nouveau bail"</formula1>
    </dataValidation>
    <dataValidation sqref="Z3:Z52" showErrorMessage="1" showInputMessage="1" allowBlank="1" type="list">
      <formula1>"Complet,Incomplet,À relancer"</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32" customWidth="1" min="1" max="1"/>
    <col width="16" customWidth="1" min="2" max="2"/>
  </cols>
  <sheetData>
    <row r="1" ht="26" customHeight="1">
      <c r="A1" s="1" t="inlineStr">
        <is>
          <t>TABLEAU DE BORD - ÉCHÉANCES DE RENOUVELLEMENT</t>
        </is>
      </c>
    </row>
    <row r="2"/>
    <row r="3">
      <c r="A3" s="15" t="inlineStr">
        <is>
          <t>Indicateur</t>
        </is>
      </c>
      <c r="B3" s="15" t="inlineStr">
        <is>
          <t>Valeur</t>
        </is>
      </c>
    </row>
    <row r="4">
      <c r="A4" s="3" t="inlineStr">
        <is>
          <t>Nombre total de baux</t>
        </is>
      </c>
      <c r="B4" s="5">
        <f>COUNTA(Baux!A3:A12)</f>
        <v/>
      </c>
    </row>
    <row r="5">
      <c r="A5" s="11" t="inlineStr">
        <is>
          <t>Baux expirés</t>
        </is>
      </c>
      <c r="B5" s="13">
        <f>COUNTIF(Baux!V3:V12,"Expiré")</f>
        <v/>
      </c>
    </row>
    <row r="6">
      <c r="A6" s="3" t="inlineStr">
        <is>
          <t>Baux à renouveler sous 90 jours</t>
        </is>
      </c>
      <c r="B6" s="5">
        <f>COUNTIF(Baux!X3:X12,"À traiter")</f>
        <v/>
      </c>
    </row>
    <row r="7">
      <c r="A7" s="11" t="inlineStr">
        <is>
          <t>Baux à renouveler sous 180 jours</t>
        </is>
      </c>
      <c r="B7" s="13">
        <f>COUNTIF(Baux!X3:X12,"À anticiper")</f>
        <v/>
      </c>
    </row>
    <row r="8">
      <c r="A8" s="3" t="inlineStr">
        <is>
          <t>Loyer mensuel total HC</t>
        </is>
      </c>
      <c r="B8" s="24">
        <f>SUM(Baux!P3:P12)</f>
        <v/>
      </c>
    </row>
    <row r="9">
      <c r="A9" s="11" t="inlineStr">
        <is>
          <t>Charges mensuelles totales</t>
        </is>
      </c>
      <c r="B9" s="27">
        <f>SUM(Baux!Q3:Q12)</f>
        <v/>
      </c>
    </row>
    <row r="10">
      <c r="A10" s="3" t="inlineStr">
        <is>
          <t>Dépôts de garantie totaux</t>
        </is>
      </c>
      <c r="B10" s="24">
        <f>SUM(Baux!R3:R12)</f>
        <v/>
      </c>
    </row>
    <row r="11">
      <c r="A11" s="11" t="inlineStr">
        <is>
          <t>Jours restants moyens</t>
        </is>
      </c>
      <c r="B11" s="28">
        <f>IFERROR(AVERAGE(Baux!W3:W12),0)</f>
        <v/>
      </c>
    </row>
    <row r="12">
      <c r="A12" s="3" t="inlineStr">
        <is>
          <t>Loyer mensuel moyen</t>
        </is>
      </c>
      <c r="B12" s="24">
        <f>IFERROR(AVERAGE(Baux!P3:P12),0)</f>
        <v/>
      </c>
    </row>
    <row r="13"/>
    <row r="14">
      <c r="A14" s="17" t="inlineStr">
        <is>
          <t>Statut du bail</t>
        </is>
      </c>
      <c r="B14" s="17" t="inlineStr">
        <is>
          <t>Nombre</t>
        </is>
      </c>
    </row>
    <row r="15">
      <c r="A15" s="18" t="inlineStr">
        <is>
          <t>En cours</t>
        </is>
      </c>
      <c r="B15" s="18">
        <f>COUNTIF(Baux!V3:V12,"En cours")</f>
        <v/>
      </c>
    </row>
    <row r="16">
      <c r="A16" s="18" t="inlineStr">
        <is>
          <t>À anticiper</t>
        </is>
      </c>
      <c r="B16" s="18">
        <f>COUNTIF(Baux!X3:X12,"À anticiper")</f>
        <v/>
      </c>
    </row>
    <row r="17">
      <c r="A17" s="18" t="inlineStr">
        <is>
          <t>À traiter</t>
        </is>
      </c>
      <c r="B17" s="18">
        <f>COUNTIF(Baux!X3:X12,"À traiter")</f>
        <v/>
      </c>
    </row>
    <row r="18">
      <c r="A18" s="18" t="inlineStr">
        <is>
          <t>Expiré</t>
        </is>
      </c>
      <c r="B18" s="18">
        <f>COUNTIF(Baux!V3:V12,"Expiré")</f>
        <v/>
      </c>
    </row>
    <row r="19"/>
    <row r="20"/>
    <row r="21">
      <c r="A21" s="17" t="inlineStr">
        <is>
          <t>Type de bail</t>
        </is>
      </c>
      <c r="B21" s="17" t="inlineStr">
        <is>
          <t>Nombre</t>
        </is>
      </c>
    </row>
    <row r="22">
      <c r="A22" s="18" t="inlineStr">
        <is>
          <t>Bail nu</t>
        </is>
      </c>
      <c r="B22" s="18">
        <f>COUNTIF(Baux!H3:H12,"Bail nu")</f>
        <v/>
      </c>
    </row>
    <row r="23">
      <c r="A23" s="18" t="inlineStr">
        <is>
          <t>Bail meublé</t>
        </is>
      </c>
      <c r="B23" s="18">
        <f>COUNTIF(Baux!H3:H12,"Bail meublé")</f>
        <v/>
      </c>
    </row>
    <row r="24">
      <c r="A24" s="18" t="inlineStr">
        <is>
          <t>Bail commercial</t>
        </is>
      </c>
      <c r="B24" s="18">
        <f>COUNTIF(Baux!H3:H12,"Bail commercial")</f>
        <v/>
      </c>
    </row>
    <row r="25"/>
    <row r="26"/>
    <row r="27">
      <c r="A27" s="17" t="inlineStr">
        <is>
          <t>Mois</t>
        </is>
      </c>
      <c r="B27" s="17" t="inlineStr">
        <is>
          <t>Nombre d'échéances</t>
        </is>
      </c>
    </row>
    <row r="28">
      <c r="A28" s="18" t="inlineStr">
        <is>
          <t>07/2026</t>
        </is>
      </c>
      <c r="B28" s="18">
        <f>COUNTIFS(Baux!K3:K12,"&gt;="&amp;DATE(2026,7,1),Baux!K3:K12,"&lt;"&amp;DATE(2026,8,1))</f>
        <v/>
      </c>
    </row>
    <row r="29">
      <c r="A29" s="18" t="inlineStr">
        <is>
          <t>08/2026</t>
        </is>
      </c>
      <c r="B29" s="18">
        <f>COUNTIFS(Baux!K3:K12,"&gt;="&amp;DATE(2026,8,1),Baux!K3:K12,"&lt;"&amp;DATE(2026,9,1))</f>
        <v/>
      </c>
    </row>
    <row r="30">
      <c r="A30" s="18" t="inlineStr">
        <is>
          <t>09/2026</t>
        </is>
      </c>
      <c r="B30" s="18">
        <f>COUNTIFS(Baux!K3:K12,"&gt;="&amp;DATE(2026,9,1),Baux!K3:K12,"&lt;"&amp;DATE(2026,10,1))</f>
        <v/>
      </c>
    </row>
    <row r="31">
      <c r="A31" s="18" t="inlineStr">
        <is>
          <t>10/2026</t>
        </is>
      </c>
      <c r="B31" s="18">
        <f>COUNTIFS(Baux!K3:K12,"&gt;="&amp;DATE(2026,10,1),Baux!K3:K12,"&lt;"&amp;DATE(2026,11,1))</f>
        <v/>
      </c>
    </row>
    <row r="32">
      <c r="A32" s="18" t="inlineStr">
        <is>
          <t>11/2026</t>
        </is>
      </c>
      <c r="B32" s="18">
        <f>COUNTIFS(Baux!K3:K12,"&gt;="&amp;DATE(2026,11,1),Baux!K3:K12,"&lt;"&amp;DATE(2026,12,1))</f>
        <v/>
      </c>
    </row>
    <row r="33">
      <c r="A33" s="18" t="inlineStr">
        <is>
          <t>12/2026</t>
        </is>
      </c>
      <c r="B33" s="18">
        <f>COUNTIFS(Baux!K3:K12,"&gt;="&amp;DATE(2026,12,1),Baux!K3:K12,"&lt;"&amp;DATE(2027,1,1))</f>
        <v/>
      </c>
    </row>
    <row r="34">
      <c r="A34" s="18" t="inlineStr">
        <is>
          <t>01/2027</t>
        </is>
      </c>
      <c r="B34" s="18">
        <f>COUNTIFS(Baux!K3:K12,"&gt;="&amp;DATE(2027,1,1),Baux!K3:K12,"&lt;"&amp;DATE(2027,2,1))</f>
        <v/>
      </c>
    </row>
    <row r="35">
      <c r="A35" s="18" t="inlineStr">
        <is>
          <t>02/2027</t>
        </is>
      </c>
      <c r="B35" s="18">
        <f>COUNTIFS(Baux!K3:K12,"&gt;="&amp;DATE(2027,2,1),Baux!K3:K12,"&lt;"&amp;DATE(2027,3,1))</f>
        <v/>
      </c>
    </row>
    <row r="36">
      <c r="A36" s="18" t="inlineStr">
        <is>
          <t>03/2027</t>
        </is>
      </c>
      <c r="B36" s="18">
        <f>COUNTIFS(Baux!K3:K12,"&gt;="&amp;DATE(2027,3,1),Baux!K3:K12,"&lt;"&amp;DATE(2027,4,1))</f>
        <v/>
      </c>
    </row>
    <row r="37">
      <c r="A37" s="18" t="inlineStr">
        <is>
          <t>04/2027</t>
        </is>
      </c>
      <c r="B37" s="18">
        <f>COUNTIFS(Baux!K3:K12,"&gt;="&amp;DATE(2027,4,1),Baux!K3:K12,"&lt;"&amp;DATE(2027,5,1))</f>
        <v/>
      </c>
    </row>
    <row r="38">
      <c r="A38" s="18" t="inlineStr">
        <is>
          <t>05/2027</t>
        </is>
      </c>
      <c r="B38" s="18">
        <f>COUNTIFS(Baux!K3:K12,"&gt;="&amp;DATE(2027,5,1),Baux!K3:K12,"&lt;"&amp;DATE(2027,6,1))</f>
        <v/>
      </c>
    </row>
    <row r="39">
      <c r="A39" s="18" t="inlineStr">
        <is>
          <t>06/2027</t>
        </is>
      </c>
      <c r="B39" s="18">
        <f>COUNTIFS(Baux!K3:K12,"&gt;="&amp;DATE(2027,6,1),Baux!K3:K12,"&lt;"&amp;DATE(2027,7,1))</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40" customWidth="1" min="1" max="1"/>
    <col width="20" customWidth="1" min="2" max="2"/>
    <col width="20" customWidth="1" min="3" max="3"/>
    <col width="20" customWidth="1" min="4" max="4"/>
  </cols>
  <sheetData>
    <row r="1" ht="26" customHeight="1">
      <c r="A1" s="1" t="inlineStr">
        <is>
          <t>PARAMÈTRES &amp; RAPPELS JURIDIQUES</t>
        </is>
      </c>
    </row>
    <row r="2"/>
    <row r="3">
      <c r="A3" s="19" t="inlineStr">
        <is>
          <t>Types de bail</t>
        </is>
      </c>
    </row>
    <row r="4">
      <c r="A4" s="3" t="inlineStr">
        <is>
          <t>Bail nu</t>
        </is>
      </c>
    </row>
    <row r="5">
      <c r="A5" s="11" t="inlineStr">
        <is>
          <t>Bail meublé</t>
        </is>
      </c>
    </row>
    <row r="6">
      <c r="A6" s="3" t="inlineStr">
        <is>
          <t>Bail commercial</t>
        </is>
      </c>
    </row>
    <row r="7">
      <c r="A7" s="11" t="inlineStr">
        <is>
          <t>Bail mobilité</t>
        </is>
      </c>
    </row>
    <row r="8"/>
    <row r="9">
      <c r="A9" s="19" t="inlineStr">
        <is>
          <t>Types de bien</t>
        </is>
      </c>
    </row>
    <row r="10">
      <c r="A10" s="3" t="inlineStr">
        <is>
          <t>Appartement</t>
        </is>
      </c>
    </row>
    <row r="11">
      <c r="A11" s="11" t="inlineStr">
        <is>
          <t>Studio</t>
        </is>
      </c>
    </row>
    <row r="12">
      <c r="A12" s="3" t="inlineStr">
        <is>
          <t>Maison</t>
        </is>
      </c>
    </row>
    <row r="13">
      <c r="A13" s="11" t="inlineStr">
        <is>
          <t>Local commercial</t>
        </is>
      </c>
    </row>
    <row r="14">
      <c r="A14" s="3" t="inlineStr">
        <is>
          <t>Parking</t>
        </is>
      </c>
    </row>
    <row r="15"/>
    <row r="16">
      <c r="A16" s="19" t="inlineStr">
        <is>
          <t>Régimes de location</t>
        </is>
      </c>
    </row>
    <row r="17">
      <c r="A17" s="11" t="inlineStr">
        <is>
          <t>Location vide</t>
        </is>
      </c>
    </row>
    <row r="18">
      <c r="A18" s="3" t="inlineStr">
        <is>
          <t>Location meublée</t>
        </is>
      </c>
    </row>
    <row r="19">
      <c r="A19" s="11" t="inlineStr">
        <is>
          <t>Location commerciale</t>
        </is>
      </c>
    </row>
    <row r="20">
      <c r="A20" s="3" t="inlineStr">
        <is>
          <t>Bail mobilité</t>
        </is>
      </c>
    </row>
    <row r="21"/>
    <row r="22">
      <c r="A22" s="19" t="inlineStr">
        <is>
          <t>Préavis standard bailleur (mois)</t>
        </is>
      </c>
    </row>
    <row r="23">
      <c r="A23" s="11" t="inlineStr">
        <is>
          <t>Bail nu : 6</t>
        </is>
      </c>
    </row>
    <row r="24">
      <c r="A24" s="3" t="inlineStr">
        <is>
          <t>Bail meublé : 3</t>
        </is>
      </c>
    </row>
    <row r="25">
      <c r="A25" s="11" t="inlineStr">
        <is>
          <t>Bail commercial : 6</t>
        </is>
      </c>
    </row>
    <row r="26"/>
    <row r="27">
      <c r="A27" s="19" t="inlineStr">
        <is>
          <t>Préavis standard locataire (mois)</t>
        </is>
      </c>
    </row>
    <row r="28">
      <c r="A28" s="3" t="inlineStr">
        <is>
          <t>Bail nu : 3 (1 en zone tendue)</t>
        </is>
      </c>
    </row>
    <row r="29">
      <c r="A29" s="11" t="inlineStr">
        <is>
          <t>Bail meublé : 1</t>
        </is>
      </c>
    </row>
    <row r="30">
      <c r="A30" s="3" t="inlineStr">
        <is>
          <t>Bail commercial : 6</t>
        </is>
      </c>
    </row>
    <row r="31"/>
    <row r="32">
      <c r="A32" s="19" t="inlineStr">
        <is>
          <t>Seuils d'alerte</t>
        </is>
      </c>
    </row>
    <row r="33">
      <c r="A33" s="11" t="inlineStr">
        <is>
          <t>J-90 : à traiter</t>
        </is>
      </c>
    </row>
    <row r="34">
      <c r="A34" s="3" t="inlineStr">
        <is>
          <t>J-180 : à anticiper</t>
        </is>
      </c>
    </row>
    <row r="35">
      <c r="A35" s="11" t="inlineStr">
        <is>
          <t>Au-delà : OK</t>
        </is>
      </c>
    </row>
    <row r="36"/>
    <row r="37">
      <c r="A37" s="19" t="inlineStr">
        <is>
          <t>Règles de dépôt de garantie</t>
        </is>
      </c>
    </row>
    <row r="38">
      <c r="A38" s="3" t="inlineStr">
        <is>
          <t>Bail nu : 1 mois de loyer hors charges</t>
        </is>
      </c>
    </row>
    <row r="39">
      <c r="A39" s="11" t="inlineStr">
        <is>
          <t>Bail meublé : 2 mois de loyer hors charges</t>
        </is>
      </c>
    </row>
    <row r="40"/>
    <row r="41">
      <c r="A41" s="17" t="inlineStr">
        <is>
          <t>Notes juridiques</t>
        </is>
      </c>
    </row>
    <row r="42" ht="30" customHeight="1">
      <c r="A42" s="10" t="inlineStr">
        <is>
          <t>Le bail nu est soumis à la loi du 6 juillet 1989 ; durée minimale 3 ans (bailleur personne physique) ou 6 ans (personne morale).</t>
        </is>
      </c>
      <c r="B42" s="29" t="n"/>
      <c r="C42" s="29" t="n"/>
      <c r="D42" s="30" t="n"/>
    </row>
    <row r="43" ht="30" customHeight="1">
      <c r="A43" s="10" t="inlineStr">
        <is>
          <t>La révision de l'IRL (Indice de Référence des Loyers) s'effectue à la date anniversaire prévue au contrat, dans la limite de la prescription de 1 an.</t>
        </is>
      </c>
      <c r="B43" s="29" t="n"/>
      <c r="C43" s="29" t="n"/>
      <c r="D43" s="30" t="n"/>
    </row>
    <row r="44" ht="30" customHeight="1">
      <c r="A44" s="10" t="inlineStr">
        <is>
          <t>Les charges récupérables sont limitées à la liste fixée par décret (entretien parties communes, taxe d'ordures ménagères, etc.).</t>
        </is>
      </c>
      <c r="B44" s="29" t="n"/>
      <c r="C44" s="29" t="n"/>
      <c r="D44" s="30" t="n"/>
    </row>
    <row r="45" ht="30" customHeight="1">
      <c r="A45" s="10" t="inlineStr">
        <is>
          <t>Le dépôt de garantie est plafonné à 1 mois de loyer hors charges (location vide) ou 2 mois (location meublée).</t>
        </is>
      </c>
      <c r="B45" s="29" t="n"/>
      <c r="C45" s="29" t="n"/>
      <c r="D45" s="30" t="n"/>
    </row>
    <row r="46" ht="30" customHeight="1">
      <c r="A46" s="10" t="inlineStr">
        <is>
          <t>Le délai de préavis locataire est de 3 mois (1 mois en zone tendue ou cas particuliers) ; le bailleur doit motiver le congé et respecter un préavis de 6 mois (bail nu) ou 3 mois (bail meublé) avant l'échéance.</t>
        </is>
      </c>
      <c r="B46" s="29" t="n"/>
      <c r="C46" s="29" t="n"/>
      <c r="D46" s="30" t="n"/>
    </row>
  </sheetData>
  <mergeCells count="14">
    <mergeCell ref="A1:D1"/>
    <mergeCell ref="A3:D3"/>
    <mergeCell ref="A9:D9"/>
    <mergeCell ref="A16:D16"/>
    <mergeCell ref="A22:D22"/>
    <mergeCell ref="A27:D27"/>
    <mergeCell ref="A32:D32"/>
    <mergeCell ref="A37:D37"/>
    <mergeCell ref="A41:D41"/>
    <mergeCell ref="A42:D42"/>
    <mergeCell ref="A43:D43"/>
    <mergeCell ref="A44:D44"/>
    <mergeCell ref="A45:D45"/>
    <mergeCell ref="A46:D4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0" customWidth="1" min="1" max="1"/>
    <col width="90" customWidth="1" min="2" max="2"/>
  </cols>
  <sheetData>
    <row r="1" ht="26" customHeight="1">
      <c r="A1" s="1" t="inlineStr">
        <is>
          <t>MODE D'EMPLOI DU CLASSEUR</t>
        </is>
      </c>
    </row>
    <row r="2"/>
    <row r="3" ht="70" customHeight="1">
      <c r="A3" s="20" t="inlineStr">
        <is>
          <t>Baux</t>
        </is>
      </c>
      <c r="B3" s="21" t="inlineStr">
        <is>
          <t>Table principale listant chaque bail : locataire, bailleur, adresse, dates, loyer, charges, dépôt de garantie et statut. Les colonnes jaunes sont modifiables (loyer, charges, préavis, index IRL, statut dossier...). Les colonnes État du bail, Jours restants et Alerte renouvellement se calculent automatiquement à partir de la date de fin de bail et de la date du jour.</t>
        </is>
      </c>
    </row>
    <row r="4" ht="70" customHeight="1">
      <c r="A4" s="20" t="inlineStr">
        <is>
          <t>Tableau de bord</t>
        </is>
      </c>
      <c r="B4" s="21" t="inlineStr">
        <is>
          <t>Synthèse des indicateurs clés (nombre de baux, baux expirés, échéances à 90/180 jours, loyers et charges totaux, dépôts de garantie) ainsi que trois graphiques : répartition par statut, répartition par type de bail et échéances des 12 prochains mois.</t>
        </is>
      </c>
    </row>
    <row r="5" ht="70" customHeight="1">
      <c r="A5" s="20" t="inlineStr">
        <is>
          <t>Paramètres &amp; rappels</t>
        </is>
      </c>
      <c r="B5" s="21" t="inlineStr">
        <is>
          <t>Listes de référence utilisées pour les menus déroulants de la feuille Baux (types de bail, types de bien, régimes de location) ainsi que les règles de préavis, de dépôt de garantie et les principaux repères juridiques (loi du 6 juillet 1989, révision IRL, charges récupérables).</t>
        </is>
      </c>
    </row>
    <row r="6" ht="70" customHeight="1">
      <c r="A6" s="20" t="inlineStr">
        <is>
          <t>Bonnes pratiques</t>
        </is>
      </c>
      <c r="B6" s="21" t="inlineStr">
        <is>
          <t>Mettre à jour la date de fin de bail et le préavis bailleur dès la signature. Vérifier chaque mois la colonne Alerte renouvellement et traiter en priorité les baux marqués « À traiter ». Utiliser la colonne Statut dossier pour suivre l'avancement administratif de chaque renouvellement.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2026-07-01T23:31:05Z</dcterms:created>
  <dcterms:modified xmlns:dcterms="http://purl.org/dc/terms/" xmlns:xsi="http://www.w3.org/2001/XMLSchema-instance" xsi:type="dcterms:W3CDTF">2026-07-01T23:31:05Z</dcterms:modified>
</cp:coreProperties>
</file>