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impayé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# ##0,00 €"/>
    <numFmt numFmtId="166" formatCode="0,00%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  <font>
      <b val="1"/>
      <color rgb="00FFFFFF"/>
    </font>
    <font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165" fontId="4" fillId="3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left" vertical="center" wrapText="1"/>
    </xf>
    <xf numFmtId="165" fontId="4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6" fillId="6" borderId="1" pivotButton="0" quotePrefix="0" xfId="0"/>
    <xf numFmtId="165" fontId="5" fillId="6" borderId="1" pivotButton="0" quotePrefix="0" xfId="0"/>
    <xf numFmtId="0" fontId="3" fillId="6" borderId="0" applyAlignment="1" pivotButton="0" quotePrefix="0" xfId="0">
      <alignment horizontal="center" vertical="center" wrapText="1"/>
    </xf>
    <xf numFmtId="0" fontId="5" fillId="4" borderId="1" pivotButton="0" quotePrefix="0" xfId="0"/>
    <xf numFmtId="165" fontId="7" fillId="4" borderId="1" pivotButton="0" quotePrefix="0" xfId="0"/>
    <xf numFmtId="0" fontId="4" fillId="4" borderId="1" pivotButton="0" quotePrefix="0" xfId="0"/>
    <xf numFmtId="0" fontId="5" fillId="5" borderId="1" pivotButton="0" quotePrefix="0" xfId="0"/>
    <xf numFmtId="165" fontId="7" fillId="5" borderId="1" pivotButton="0" quotePrefix="0" xfId="0"/>
    <xf numFmtId="0" fontId="4" fillId="5" borderId="1" pivotButton="0" quotePrefix="0" xfId="0"/>
    <xf numFmtId="166" fontId="7" fillId="5" borderId="1" pivotButton="0" quotePrefix="0" xfId="0"/>
    <xf numFmtId="1" fontId="7" fillId="4" borderId="1" pivotButton="0" quotePrefix="0" xfId="0"/>
    <xf numFmtId="0" fontId="1" fillId="0" borderId="0" pivotButton="0" quotePrefix="0" xfId="0"/>
    <xf numFmtId="0" fontId="6" fillId="6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165" fontId="4" fillId="3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left" vertical="center" wrapText="1"/>
    </xf>
    <xf numFmtId="165" fontId="4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165" fontId="5" fillId="6" borderId="1" pivotButton="0" quotePrefix="0" xfId="0"/>
    <xf numFmtId="165" fontId="7" fillId="4" borderId="1" pivotButton="0" quotePrefix="0" xfId="0"/>
    <xf numFmtId="165" fontId="7" fillId="5" borderId="1" pivotButton="0" quotePrefix="0" xfId="0"/>
    <xf numFmtId="166" fontId="7" fillId="5" borderId="1" pivotButton="0" quotePrefix="0" xfId="0"/>
  </cellXfs>
  <cellStyles count="1">
    <cellStyle name="Normal" xfId="0" builtinId="0" hidden="0"/>
  </cellStyles>
  <dxfs count="2">
    <dxf>
      <font>
        <b val="1"/>
        <color rgb="0022C55E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Montant impayé par copropriétaire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'Suivi impayés'!G4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'Suivi impayés'!$B$5:$B$14</f>
            </numRef>
          </cat>
          <val>
            <numRef>
              <f>'Suivi impayés'!$G$5:$G$14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Copropriétaire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Impayé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 de paiement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bord'!$D$4:$D$6</f>
            </numRef>
          </cat>
          <val>
            <numRef>
              <f>'Tableau de bord'!$E$4:$E$6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12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18" customWidth="1" min="2" max="2"/>
    <col width="30" customWidth="1" min="3" max="3"/>
    <col width="16" customWidth="1" min="4" max="4"/>
    <col width="15" customWidth="1" min="5" max="5"/>
    <col width="15" customWidth="1" min="6" max="6"/>
    <col width="14" customWidth="1" min="7" max="7"/>
    <col width="16" customWidth="1" min="8" max="8"/>
    <col width="13" customWidth="1" min="9" max="9"/>
    <col width="14" customWidth="1" min="10" max="10"/>
    <col width="14" customWidth="1" min="11" max="11"/>
    <col width="16" customWidth="1" min="12" max="12"/>
  </cols>
  <sheetData>
    <row r="1" ht="28" customHeight="1">
      <c r="A1" s="1" t="inlineStr">
        <is>
          <t>SUIVI DES IMPAYÉS DE CHARGES DE COPROPRIÉTÉ — RÉSIDENCE LES JARDINS DE LA RÉPUBLIQUE</t>
        </is>
      </c>
    </row>
    <row r="2">
      <c r="A2" s="2" t="inlineStr">
        <is>
          <t>SIRET syndic : 812 345 678 00019 — Cabinet Gestion Immo Rhône</t>
        </is>
      </c>
    </row>
    <row r="3"/>
    <row r="4" ht="32" customHeight="1">
      <c r="A4" s="3" t="inlineStr">
        <is>
          <t>N° lot</t>
        </is>
      </c>
      <c r="B4" s="3" t="inlineStr">
        <is>
          <t>Copropriétaire</t>
        </is>
      </c>
      <c r="C4" s="3" t="inlineStr">
        <is>
          <t>Adresse</t>
        </is>
      </c>
      <c r="D4" s="3" t="inlineStr">
        <is>
          <t>Date d'appel de charges</t>
        </is>
      </c>
      <c r="E4" s="3" t="inlineStr">
        <is>
          <t>Montant appelé (€)</t>
        </is>
      </c>
      <c r="F4" s="3" t="inlineStr">
        <is>
          <t>Montant payé (€)</t>
        </is>
      </c>
      <c r="G4" s="3" t="inlineStr">
        <is>
          <t>Impayé (€)</t>
        </is>
      </c>
      <c r="H4" s="3" t="inlineStr">
        <is>
          <t>Date dernier paiement</t>
        </is>
      </c>
      <c r="I4" s="3" t="inlineStr">
        <is>
          <t>Jours de retard</t>
        </is>
      </c>
      <c r="J4" s="3" t="inlineStr">
        <is>
          <t>Relance envoyée</t>
        </is>
      </c>
      <c r="K4" s="3" t="inlineStr">
        <is>
          <t>Statut</t>
        </is>
      </c>
      <c r="L4" s="3" t="inlineStr">
        <is>
          <t>Intérêts de retard (€)</t>
        </is>
      </c>
    </row>
    <row r="5">
      <c r="A5" s="4" t="n">
        <v>101</v>
      </c>
      <c r="B5" s="4" t="inlineStr">
        <is>
          <t>Camille Durand</t>
        </is>
      </c>
      <c r="C5" s="4" t="inlineStr">
        <is>
          <t>12 rue de la République 69002 Lyon</t>
        </is>
      </c>
      <c r="D5" s="28" t="n">
        <v>46027</v>
      </c>
      <c r="E5" s="29" t="n">
        <v>850</v>
      </c>
      <c r="F5" s="29" t="n">
        <v>850</v>
      </c>
      <c r="G5" s="30">
        <f>E5-F5</f>
        <v/>
      </c>
      <c r="H5" s="28" t="n">
        <v>46042</v>
      </c>
      <c r="I5" s="4">
        <f>IF(G5&gt;0,MAX(0,TODAY()-D5),0)</f>
        <v/>
      </c>
      <c r="J5" s="8" t="inlineStr">
        <is>
          <t>Non</t>
        </is>
      </c>
      <c r="K5" s="9">
        <f>IF(G5&lt;=0,"Soldé",IF(J5="Oui","Relancé","En attente"))</f>
        <v/>
      </c>
      <c r="L5" s="30">
        <f>IF(G5&gt;0,ROUND(G5*0.1*I5/365,2),0)</f>
        <v/>
      </c>
    </row>
    <row r="6">
      <c r="A6" s="10" t="n">
        <v>102</v>
      </c>
      <c r="B6" s="10" t="inlineStr">
        <is>
          <t>Julien Moreau</t>
        </is>
      </c>
      <c r="C6" s="10" t="inlineStr">
        <is>
          <t>8 avenue Victor Hugo 75116 Paris</t>
        </is>
      </c>
      <c r="D6" s="31" t="n">
        <v>46027</v>
      </c>
      <c r="E6" s="29" t="n">
        <v>1200</v>
      </c>
      <c r="F6" s="29" t="n">
        <v>400</v>
      </c>
      <c r="G6" s="32">
        <f>E6-F6</f>
        <v/>
      </c>
      <c r="H6" s="31" t="n">
        <v>46063</v>
      </c>
      <c r="I6" s="10">
        <f>IF(G6&gt;0,MAX(0,TODAY()-D6),0)</f>
        <v/>
      </c>
      <c r="J6" s="8" t="inlineStr">
        <is>
          <t>Oui</t>
        </is>
      </c>
      <c r="K6" s="13">
        <f>IF(G6&lt;=0,"Soldé",IF(J6="Oui","Relancé","En attente"))</f>
        <v/>
      </c>
      <c r="L6" s="32">
        <f>IF(G6&gt;0,ROUND(G6*0.1*I6/365,2),0)</f>
        <v/>
      </c>
    </row>
    <row r="7">
      <c r="A7" s="4" t="n">
        <v>103</v>
      </c>
      <c r="B7" s="4" t="inlineStr">
        <is>
          <t>Sophie Lefèvre</t>
        </is>
      </c>
      <c r="C7" s="4" t="inlineStr">
        <is>
          <t>24 cours Gambetta 33000 Bordeaux</t>
        </is>
      </c>
      <c r="D7" s="28" t="n">
        <v>46027</v>
      </c>
      <c r="E7" s="29" t="n">
        <v>650</v>
      </c>
      <c r="F7" s="29" t="n">
        <v>0</v>
      </c>
      <c r="G7" s="30">
        <f>E7-F7</f>
        <v/>
      </c>
      <c r="H7" s="4" t="n"/>
      <c r="I7" s="4">
        <f>IF(G7&gt;0,MAX(0,TODAY()-D7),0)</f>
        <v/>
      </c>
      <c r="J7" s="8" t="inlineStr">
        <is>
          <t>Oui</t>
        </is>
      </c>
      <c r="K7" s="9">
        <f>IF(G7&lt;=0,"Soldé",IF(J7="Oui","Relancé","En attente"))</f>
        <v/>
      </c>
      <c r="L7" s="30">
        <f>IF(G7&gt;0,ROUND(G7*0.1*I7/365,2),0)</f>
        <v/>
      </c>
    </row>
    <row r="8">
      <c r="A8" s="10" t="n">
        <v>104</v>
      </c>
      <c r="B8" s="10" t="inlineStr">
        <is>
          <t>Thomas Bernard</t>
        </is>
      </c>
      <c r="C8" s="10" t="inlineStr">
        <is>
          <t>5 rue des Lilas 44000 Nantes</t>
        </is>
      </c>
      <c r="D8" s="31" t="n">
        <v>46027</v>
      </c>
      <c r="E8" s="29" t="n">
        <v>950</v>
      </c>
      <c r="F8" s="29" t="n">
        <v>950</v>
      </c>
      <c r="G8" s="32">
        <f>E8-F8</f>
        <v/>
      </c>
      <c r="H8" s="31" t="n">
        <v>46040</v>
      </c>
      <c r="I8" s="10">
        <f>IF(G8&gt;0,MAX(0,TODAY()-D8),0)</f>
        <v/>
      </c>
      <c r="J8" s="8" t="inlineStr">
        <is>
          <t>Non</t>
        </is>
      </c>
      <c r="K8" s="13">
        <f>IF(G8&lt;=0,"Soldé",IF(J8="Oui","Relancé","En attente"))</f>
        <v/>
      </c>
      <c r="L8" s="32">
        <f>IF(G8&gt;0,ROUND(G8*0.1*I8/365,2),0)</f>
        <v/>
      </c>
    </row>
    <row r="9">
      <c r="A9" s="4" t="n">
        <v>105</v>
      </c>
      <c r="B9" s="4" t="inlineStr">
        <is>
          <t>Léa Martin</t>
        </is>
      </c>
      <c r="C9" s="4" t="inlineStr">
        <is>
          <t>12 rue de la République 69002 Lyon</t>
        </is>
      </c>
      <c r="D9" s="28" t="n">
        <v>46027</v>
      </c>
      <c r="E9" s="29" t="n">
        <v>780</v>
      </c>
      <c r="F9" s="29" t="n">
        <v>300</v>
      </c>
      <c r="G9" s="30">
        <f>E9-F9</f>
        <v/>
      </c>
      <c r="H9" s="28" t="n">
        <v>46055</v>
      </c>
      <c r="I9" s="4">
        <f>IF(G9&gt;0,MAX(0,TODAY()-D9),0)</f>
        <v/>
      </c>
      <c r="J9" s="8" t="inlineStr">
        <is>
          <t>Oui</t>
        </is>
      </c>
      <c r="K9" s="9">
        <f>IF(G9&lt;=0,"Soldé",IF(J9="Oui","Relancé","En attente"))</f>
        <v/>
      </c>
      <c r="L9" s="30">
        <f>IF(G9&gt;0,ROUND(G9*0.1*I9/365,2),0)</f>
        <v/>
      </c>
    </row>
    <row r="10">
      <c r="A10" s="10" t="n">
        <v>106</v>
      </c>
      <c r="B10" s="10" t="inlineStr">
        <is>
          <t>Nicolas Petit</t>
        </is>
      </c>
      <c r="C10" s="10" t="inlineStr">
        <is>
          <t>8 avenue Victor Hugo 75116 Paris</t>
        </is>
      </c>
      <c r="D10" s="31" t="n">
        <v>46027</v>
      </c>
      <c r="E10" s="29" t="n">
        <v>900</v>
      </c>
      <c r="F10" s="29" t="n">
        <v>900</v>
      </c>
      <c r="G10" s="32">
        <f>E10-F10</f>
        <v/>
      </c>
      <c r="H10" s="31" t="n">
        <v>46044</v>
      </c>
      <c r="I10" s="10">
        <f>IF(G10&gt;0,MAX(0,TODAY()-D10),0)</f>
        <v/>
      </c>
      <c r="J10" s="8" t="inlineStr">
        <is>
          <t>Non</t>
        </is>
      </c>
      <c r="K10" s="13">
        <f>IF(G10&lt;=0,"Soldé",IF(J10="Oui","Relancé","En attente"))</f>
        <v/>
      </c>
      <c r="L10" s="32">
        <f>IF(G10&gt;0,ROUND(G10*0.1*I10/365,2),0)</f>
        <v/>
      </c>
    </row>
    <row r="11">
      <c r="A11" s="4" t="n">
        <v>107</v>
      </c>
      <c r="B11" s="4" t="inlineStr">
        <is>
          <t>Émilie Rousseau</t>
        </is>
      </c>
      <c r="C11" s="4" t="inlineStr">
        <is>
          <t>24 cours Gambetta 33000 Bordeaux</t>
        </is>
      </c>
      <c r="D11" s="28" t="n">
        <v>46027</v>
      </c>
      <c r="E11" s="29" t="n">
        <v>1100</v>
      </c>
      <c r="F11" s="29" t="n">
        <v>0</v>
      </c>
      <c r="G11" s="30">
        <f>E11-F11</f>
        <v/>
      </c>
      <c r="H11" s="4" t="n"/>
      <c r="I11" s="4">
        <f>IF(G11&gt;0,MAX(0,TODAY()-D11),0)</f>
        <v/>
      </c>
      <c r="J11" s="8" t="inlineStr">
        <is>
          <t>Oui</t>
        </is>
      </c>
      <c r="K11" s="9">
        <f>IF(G11&lt;=0,"Soldé",IF(J11="Oui","Relancé","En attente"))</f>
        <v/>
      </c>
      <c r="L11" s="30">
        <f>IF(G11&gt;0,ROUND(G11*0.1*I11/365,2),0)</f>
        <v/>
      </c>
    </row>
    <row r="12">
      <c r="A12" s="10" t="n">
        <v>108</v>
      </c>
      <c r="B12" s="10" t="inlineStr">
        <is>
          <t>Antoine Garcia</t>
        </is>
      </c>
      <c r="C12" s="10" t="inlineStr">
        <is>
          <t>5 rue des Lilas 44000 Nantes</t>
        </is>
      </c>
      <c r="D12" s="31" t="n">
        <v>46027</v>
      </c>
      <c r="E12" s="29" t="n">
        <v>720</v>
      </c>
      <c r="F12" s="29" t="n">
        <v>500</v>
      </c>
      <c r="G12" s="32">
        <f>E12-F12</f>
        <v/>
      </c>
      <c r="H12" s="31" t="n">
        <v>46068</v>
      </c>
      <c r="I12" s="10">
        <f>IF(G12&gt;0,MAX(0,TODAY()-D12),0)</f>
        <v/>
      </c>
      <c r="J12" s="8" t="inlineStr">
        <is>
          <t>Oui</t>
        </is>
      </c>
      <c r="K12" s="13">
        <f>IF(G12&lt;=0,"Soldé",IF(J12="Oui","Relancé","En attente"))</f>
        <v/>
      </c>
      <c r="L12" s="32">
        <f>IF(G12&gt;0,ROUND(G12*0.1*I12/365,2),0)</f>
        <v/>
      </c>
    </row>
    <row r="13">
      <c r="A13" s="4" t="n">
        <v>109</v>
      </c>
      <c r="B13" s="4" t="inlineStr">
        <is>
          <t>Camille Durand</t>
        </is>
      </c>
      <c r="C13" s="4" t="inlineStr">
        <is>
          <t>12 rue de la République 69002 Lyon</t>
        </is>
      </c>
      <c r="D13" s="28" t="n">
        <v>46117</v>
      </c>
      <c r="E13" s="29" t="n">
        <v>850</v>
      </c>
      <c r="F13" s="29" t="n">
        <v>850</v>
      </c>
      <c r="G13" s="30">
        <f>E13-F13</f>
        <v/>
      </c>
      <c r="H13" s="28" t="n">
        <v>46127</v>
      </c>
      <c r="I13" s="4">
        <f>IF(G13&gt;0,MAX(0,TODAY()-D13),0)</f>
        <v/>
      </c>
      <c r="J13" s="8" t="inlineStr">
        <is>
          <t>Non</t>
        </is>
      </c>
      <c r="K13" s="9">
        <f>IF(G13&lt;=0,"Soldé",IF(J13="Oui","Relancé","En attente"))</f>
        <v/>
      </c>
      <c r="L13" s="30">
        <f>IF(G13&gt;0,ROUND(G13*0.1*I13/365,2),0)</f>
        <v/>
      </c>
    </row>
    <row r="14">
      <c r="A14" s="10" t="n">
        <v>110</v>
      </c>
      <c r="B14" s="10" t="inlineStr">
        <is>
          <t>Julien Moreau</t>
        </is>
      </c>
      <c r="C14" s="10" t="inlineStr">
        <is>
          <t>8 avenue Victor Hugo 75116 Paris</t>
        </is>
      </c>
      <c r="D14" s="31" t="n">
        <v>46117</v>
      </c>
      <c r="E14" s="29" t="n">
        <v>1200</v>
      </c>
      <c r="F14" s="29" t="n">
        <v>600</v>
      </c>
      <c r="G14" s="32">
        <f>E14-F14</f>
        <v/>
      </c>
      <c r="H14" s="31" t="n">
        <v>46152</v>
      </c>
      <c r="I14" s="10">
        <f>IF(G14&gt;0,MAX(0,TODAY()-D14),0)</f>
        <v/>
      </c>
      <c r="J14" s="8" t="inlineStr">
        <is>
          <t>Oui</t>
        </is>
      </c>
      <c r="K14" s="13">
        <f>IF(G14&lt;=0,"Soldé",IF(J14="Oui","Relancé","En attente"))</f>
        <v/>
      </c>
      <c r="L14" s="32">
        <f>IF(G14&gt;0,ROUND(G14*0.1*I14/365,2),0)</f>
        <v/>
      </c>
    </row>
    <row r="15">
      <c r="A15" s="14" t="inlineStr">
        <is>
          <t>TOTAUX</t>
        </is>
      </c>
      <c r="B15" s="33" t="n"/>
      <c r="C15" s="33" t="n"/>
      <c r="D15" s="34" t="n"/>
      <c r="E15" s="35">
        <f>SUM(E5:E14)</f>
        <v/>
      </c>
      <c r="F15" s="35">
        <f>SUM(F5:F14)</f>
        <v/>
      </c>
      <c r="G15" s="35">
        <f>SUM(G5:G14)</f>
        <v/>
      </c>
      <c r="H15" s="15" t="n"/>
      <c r="I15" s="15" t="n"/>
      <c r="J15" s="15" t="n"/>
      <c r="K15" s="15" t="n"/>
      <c r="L15" s="35">
        <f>SUM(L5:L14)</f>
        <v/>
      </c>
    </row>
  </sheetData>
  <mergeCells count="3">
    <mergeCell ref="A1:L1"/>
    <mergeCell ref="A2:L2"/>
    <mergeCell ref="A15:D15"/>
  </mergeCells>
  <conditionalFormatting sqref="G5:G14">
    <cfRule type="expression" priority="1" dxfId="0" stopIfTrue="1">
      <formula>G5&lt;=0</formula>
    </cfRule>
    <cfRule type="expression" priority="2" dxfId="1" stopIfTrue="1">
      <formula>G5&gt;0</formula>
    </cfRule>
  </conditionalFormatting>
  <conditionalFormatting sqref="K5:K14">
    <cfRule type="expression" priority="3" dxfId="0" stopIfTrue="1">
      <formula>K5="Soldé"</formula>
    </cfRule>
    <cfRule type="expression" priority="4" dxfId="1" stopIfTrue="1">
      <formula>K5="En attente"</formula>
    </cfRule>
  </conditionalFormatting>
  <dataValidations count="1">
    <dataValidation sqref="J5:J14" showErrorMessage="1" showInputMessage="1" allowBlank="0" type="list">
      <formula1>"Oui,Non"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4" max="4"/>
    <col width="12" customWidth="1" min="5" max="5"/>
  </cols>
  <sheetData>
    <row r="1" ht="28" customHeight="1">
      <c r="A1" s="1" t="inlineStr">
        <is>
          <t>TABLEAU DE BORD — RECOUVREMENT DES CHARGES</t>
        </is>
      </c>
    </row>
    <row r="2"/>
    <row r="3">
      <c r="A3" s="17" t="inlineStr">
        <is>
          <t>Indicateurs clés</t>
        </is>
      </c>
      <c r="D3" s="17" t="inlineStr">
        <is>
          <t>Répartition des statuts</t>
        </is>
      </c>
    </row>
    <row r="4">
      <c r="A4" s="18" t="inlineStr">
        <is>
          <t>Total appelé (€)</t>
        </is>
      </c>
      <c r="B4" s="36">
        <f>'Suivi impayés'!E15</f>
        <v/>
      </c>
      <c r="D4" s="20" t="inlineStr">
        <is>
          <t>Soldé</t>
        </is>
      </c>
      <c r="E4" s="20">
        <f>COUNTIF('Suivi impayés'!K5:K14,D4)</f>
        <v/>
      </c>
    </row>
    <row r="5">
      <c r="A5" s="21" t="inlineStr">
        <is>
          <t>Total payé (€)</t>
        </is>
      </c>
      <c r="B5" s="37">
        <f>'Suivi impayés'!F15</f>
        <v/>
      </c>
      <c r="D5" s="23" t="inlineStr">
        <is>
          <t>Relancé</t>
        </is>
      </c>
      <c r="E5" s="23">
        <f>COUNTIF('Suivi impayés'!K5:K14,D5)</f>
        <v/>
      </c>
    </row>
    <row r="6">
      <c r="A6" s="18" t="inlineStr">
        <is>
          <t>Total impayé (€)</t>
        </is>
      </c>
      <c r="B6" s="36">
        <f>'Suivi impayés'!G15</f>
        <v/>
      </c>
      <c r="D6" s="20" t="inlineStr">
        <is>
          <t>En attente</t>
        </is>
      </c>
      <c r="E6" s="20">
        <f>COUNTIF('Suivi impayés'!K5:K14,D6)</f>
        <v/>
      </c>
    </row>
    <row r="7">
      <c r="A7" s="21" t="inlineStr">
        <is>
          <t>Taux de recouvrement (%)</t>
        </is>
      </c>
      <c r="B7" s="38">
        <f>IFERROR('Suivi impayés'!F15/'Suivi impayés'!E15,0)</f>
        <v/>
      </c>
    </row>
    <row r="8">
      <c r="A8" s="18" t="inlineStr">
        <is>
          <t>Nombre de lots en impayé</t>
        </is>
      </c>
      <c r="B8" s="25">
        <f>COUNTIF('Suivi impayés'!G5:G14,"&gt;0")</f>
        <v/>
      </c>
    </row>
    <row r="9">
      <c r="A9" s="21" t="inlineStr">
        <is>
          <t>Montant moyen d'impayé (€)</t>
        </is>
      </c>
      <c r="B9" s="37">
        <f>IFERROR(AVERAGEIF('Suivi impayés'!G5:G14,"&gt;0"),0)</f>
        <v/>
      </c>
    </row>
    <row r="10">
      <c r="A10" s="18" t="inlineStr">
        <is>
          <t>Total intérêts de retard (€)</t>
        </is>
      </c>
      <c r="B10" s="36">
        <f>'Suivi impayés'!L15</f>
        <v/>
      </c>
    </row>
  </sheetData>
  <mergeCells count="3">
    <mergeCell ref="A1:F1"/>
    <mergeCell ref="A3:B3"/>
    <mergeCell ref="D3:E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8" customWidth="1" min="1" max="1"/>
    <col width="80" customWidth="1" min="2" max="2"/>
  </cols>
  <sheetData>
    <row r="1" ht="28" customHeight="1">
      <c r="A1" s="26" t="inlineStr">
        <is>
          <t>MODE D'EMPLOI — SUIVI DES IMPAYÉS DE CHARGES</t>
        </is>
      </c>
    </row>
    <row r="2"/>
    <row r="3" ht="34" customHeight="1">
      <c r="A3" s="27" t="inlineStr">
        <is>
          <t>Objectif</t>
        </is>
      </c>
      <c r="B3" s="10" t="inlineStr">
        <is>
          <t>Ce classeur permet au syndic ou au conseil syndical de suivre les appels de charges, les paiements reçus et les impayés de chaque copropriétaire.</t>
        </is>
      </c>
    </row>
    <row r="4" ht="34" customHeight="1">
      <c r="A4" s="27" t="inlineStr">
        <is>
          <t>Feuille 'Suivi impayés'</t>
        </is>
      </c>
      <c r="B4" s="4" t="inlineStr">
        <is>
          <t>Liste des lots avec montants appelés, montants payés, calcul automatique de l'impayé (colonne Impayé = Montant appelé - Montant payé).</t>
        </is>
      </c>
    </row>
    <row r="5" ht="34" customHeight="1">
      <c r="A5" s="27" t="inlineStr">
        <is>
          <t>Colonnes éditables (fond jaune pâle)</t>
        </is>
      </c>
      <c r="B5" s="10" t="inlineStr">
        <is>
          <t>Montant appelé, Montant payé et Relance envoyée doivent être saisis ou mis à jour manuellement pour chaque lot.</t>
        </is>
      </c>
    </row>
    <row r="6" ht="34" customHeight="1">
      <c r="A6" s="27" t="inlineStr">
        <is>
          <t>Jours de retard</t>
        </is>
      </c>
      <c r="B6" s="4" t="inlineStr">
        <is>
          <t>Calculé automatiquement à partir de la date d'appel de charges et de la date du jour si l'impayé est supérieur à 0.</t>
        </is>
      </c>
    </row>
    <row r="7" ht="34" customHeight="1">
      <c r="A7" s="27" t="inlineStr">
        <is>
          <t>Statut</t>
        </is>
      </c>
      <c r="B7" s="10" t="inlineStr">
        <is>
          <t>Formule automatique : 'Soldé' si l'impayé est nul, 'Relancé' si une relance a été envoyée, sinon 'En attente'.</t>
        </is>
      </c>
    </row>
    <row r="8" ht="34" customHeight="1">
      <c r="A8" s="27" t="inlineStr">
        <is>
          <t>Intérêts de retard</t>
        </is>
      </c>
      <c r="B8" s="4" t="inlineStr">
        <is>
          <t>Calculés au taux indicatif de 10% par an au prorata des jours de retard, arrondis à 2 décimales.</t>
        </is>
      </c>
    </row>
    <row r="9" ht="34" customHeight="1">
      <c r="A9" s="27" t="inlineStr">
        <is>
          <t>Mise en forme conditionnelle</t>
        </is>
      </c>
      <c r="B9" s="10" t="inlineStr">
        <is>
          <t>Les impayés et statuts s'affichent en rouge (alerte) ou en vert (soldé) selon leur situation.</t>
        </is>
      </c>
    </row>
    <row r="10" ht="34" customHeight="1">
      <c r="A10" s="27" t="inlineStr">
        <is>
          <t>Feuille 'Tableau de bord'</t>
        </is>
      </c>
      <c r="B10" s="4" t="inlineStr">
        <is>
          <t>Synthèse des indicateurs clés (total appelé, payé, impayé, taux de recouvrement) et graphiques de suivi.</t>
        </is>
      </c>
    </row>
    <row r="11" ht="34" customHeight="1">
      <c r="A11" s="27" t="inlineStr">
        <is>
          <t>Mise à jour</t>
        </is>
      </c>
      <c r="B11" s="10" t="inlineStr">
        <is>
          <t>Pensez à mettre à jour les montants payés dès réception d'un règlement pour garder le tableau de bord fiable.</t>
        </is>
      </c>
    </row>
    <row r="12" ht="34" customHeight="1">
      <c r="A12" s="27" t="inlineStr">
        <is>
          <t>Relances</t>
        </is>
      </c>
      <c r="B12" s="4" t="inlineStr">
        <is>
          <t>Indiquez 'Oui' dans la colonne Relance envoyée dès qu'un courrier ou une mise en demeure a été adressé au copropriétaire.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2026-07-21T13:29:38Z</dcterms:created>
  <dcterms:modified xmlns:dcterms="http://purl.org/dc/terms/" xmlns:xsi="http://www.w3.org/2001/XMLSchema-instance" xsi:type="dcterms:W3CDTF">2026-07-21T13:29:38Z</dcterms:modified>
</cp:coreProperties>
</file>