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mpayés_Locataires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Référentiel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 ##0,00 €"/>
    <numFmt numFmtId="166" formatCode="0.00&quot;%&quot;"/>
  </numFmts>
  <fonts count="8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b val="1"/>
      <color rgb="000E7490"/>
      <sz val="11"/>
    </font>
    <font>
      <b val="1"/>
      <color rgb="001E293B"/>
      <sz val="10"/>
    </font>
    <font>
      <b val="1"/>
      <color rgb="00FFFFFF"/>
      <sz val="10"/>
    </font>
    <font>
      <b val="1"/>
    </font>
    <font>
      <color rgb="001E293B"/>
      <sz val="10"/>
    </font>
  </fonts>
  <fills count="10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E0F2FE"/>
      </patternFill>
    </fill>
    <fill>
      <patternFill patternType="solid">
        <fgColor rgb="00F0FDFA"/>
      </patternFill>
    </fill>
    <fill>
      <patternFill patternType="solid">
        <fgColor rgb="000E7490"/>
      </patternFill>
    </fill>
  </fills>
  <borders count="8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 style="thin">
        <color rgb="00D1D5DB"/>
      </right>
      <top/>
      <bottom style="thin">
        <color rgb="00D1D5DB"/>
      </bottom>
      <diagonal/>
    </border>
    <border>
      <left/>
      <right style="thin">
        <color rgb="00D1D5DB"/>
      </right>
      <top/>
      <bottom/>
      <diagonal/>
    </border>
    <border>
      <left/>
      <right/>
      <top/>
      <bottom style="thin">
        <color rgb="00D1D5DB"/>
      </bottom>
      <diagonal/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right" vertical="center"/>
    </xf>
    <xf numFmtId="165" fontId="0" fillId="5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164" fontId="0" fillId="6" borderId="1" applyAlignment="1" pivotButton="0" quotePrefix="0" xfId="0">
      <alignment horizontal="center" vertical="center" wrapText="1"/>
    </xf>
    <xf numFmtId="165" fontId="0" fillId="6" borderId="1" applyAlignment="1" pivotButton="0" quotePrefix="0" xfId="0">
      <alignment horizontal="right" vertical="center"/>
    </xf>
    <xf numFmtId="0" fontId="3" fillId="7" borderId="0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left" vertical="center" wrapText="1"/>
    </xf>
    <xf numFmtId="1" fontId="3" fillId="5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0" fontId="6" fillId="0" borderId="0" pivotButton="0" quotePrefix="0" xfId="0"/>
    <xf numFmtId="0" fontId="5" fillId="9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5" fillId="9" borderId="1" pivotButton="0" quotePrefix="0" xfId="0"/>
    <xf numFmtId="0" fontId="5" fillId="9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top" wrapText="1"/>
    </xf>
    <xf numFmtId="0" fontId="3" fillId="7" borderId="2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2" pivotButton="0" quotePrefix="0" xfId="0"/>
    <xf numFmtId="166" fontId="3" fillId="5" borderId="1" applyAlignment="1" pivotButton="0" quotePrefix="0" xfId="0">
      <alignment horizontal="right" vertical="center"/>
    </xf>
    <xf numFmtId="0" fontId="0" fillId="0" borderId="7" pivotButton="0" quotePrefix="0" xfId="0"/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Impayés par locataire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'Synthèse'!G2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'Synthèse'!$D$3:$D$12</f>
            </numRef>
          </cat>
          <val>
            <numRef>
              <f>'Synthèse'!$G$3:$G$12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Locataire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statuts de dossiers</a:t>
            </a:r>
          </a:p>
        </rich>
      </tx>
    </title>
    <plotArea>
      <pieChart>
        <varyColors val="1"/>
        <ser>
          <idx val="0"/>
          <order val="0"/>
          <tx>
            <strRef>
              <f>'Synthèse'!B28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'Synthèse'!$A$29:$A$33</f>
            </numRef>
          </cat>
          <val>
            <numRef>
              <f>'Synthèse'!$B$29:$B$33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14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2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28" customWidth="1" min="3" max="3"/>
    <col width="14" customWidth="1" min="4" max="4"/>
    <col width="12" customWidth="1" min="5" max="5"/>
    <col width="14" customWidth="1" min="6" max="6"/>
    <col width="14" customWidth="1" min="7" max="7"/>
    <col width="12" customWidth="1" min="8" max="8"/>
    <col width="12" customWidth="1" min="9" max="9"/>
    <col width="14" customWidth="1" min="10" max="10"/>
    <col width="14" customWidth="1" min="11" max="11"/>
    <col width="13" customWidth="1" min="12" max="12"/>
    <col width="16" customWidth="1" min="13" max="13"/>
    <col width="11" customWidth="1" min="14" max="14"/>
    <col width="14" customWidth="1" min="15" max="15"/>
    <col width="14" customWidth="1" min="16" max="16"/>
    <col width="18" customWidth="1" min="17" max="17"/>
    <col width="22" customWidth="1" min="18" max="18"/>
  </cols>
  <sheetData>
    <row r="1" ht="32" customHeight="1">
      <c r="A1" s="1" t="inlineStr">
        <is>
          <t>SUIVI DES LOYERS IMPAYÉS PAR LOCATAIRE — 2026</t>
        </is>
      </c>
    </row>
    <row r="2" ht="36" customHeight="1">
      <c r="A2" s="2" t="inlineStr">
        <is>
          <t>ID Dossier</t>
        </is>
      </c>
      <c r="B2" s="2" t="inlineStr">
        <is>
          <t>Nom du locataire</t>
        </is>
      </c>
      <c r="C2" s="2" t="inlineStr">
        <is>
          <t>Adresse du bien</t>
        </is>
      </c>
      <c r="D2" s="2" t="inlineStr">
        <is>
          <t>Ville</t>
        </is>
      </c>
      <c r="E2" s="2" t="inlineStr">
        <is>
          <t>Type de bail</t>
        </is>
      </c>
      <c r="F2" s="2" t="inlineStr">
        <is>
          <t>Date d'entrée</t>
        </is>
      </c>
      <c r="G2" s="2" t="inlineStr">
        <is>
          <t>Loyer HC (€)</t>
        </is>
      </c>
      <c r="H2" s="2" t="inlineStr">
        <is>
          <t>Charges (€)</t>
        </is>
      </c>
      <c r="I2" s="2" t="inlineStr">
        <is>
          <t>Total dû (€)</t>
        </is>
      </c>
      <c r="J2" s="2" t="inlineStr">
        <is>
          <t>Payé ce mois (€)</t>
        </is>
      </c>
      <c r="K2" s="2" t="inlineStr">
        <is>
          <t>Impayé du mois (€)</t>
        </is>
      </c>
      <c r="L2" s="2" t="inlineStr">
        <is>
          <t>Mois de retard</t>
        </is>
      </c>
      <c r="M2" s="2" t="inlineStr">
        <is>
          <t>Dernier paiement</t>
        </is>
      </c>
      <c r="N2" s="2" t="inlineStr">
        <is>
          <t>Relance ?</t>
        </is>
      </c>
      <c r="O2" s="2" t="inlineStr">
        <is>
          <t>Date relance</t>
        </is>
      </c>
      <c r="P2" s="2" t="inlineStr">
        <is>
          <t>Statut dossier</t>
        </is>
      </c>
      <c r="Q2" s="2" t="inlineStr">
        <is>
          <t>Prochaine action</t>
        </is>
      </c>
      <c r="R2" s="2" t="inlineStr">
        <is>
          <t>Observations</t>
        </is>
      </c>
    </row>
    <row r="3" ht="22" customHeight="1">
      <c r="A3" s="3" t="inlineStr">
        <is>
          <t>D001</t>
        </is>
      </c>
      <c r="B3" s="4" t="inlineStr">
        <is>
          <t>Camille Durand</t>
        </is>
      </c>
      <c r="C3" s="4" t="inlineStr">
        <is>
          <t>12 rue de la République</t>
        </is>
      </c>
      <c r="D3" s="3" t="inlineStr">
        <is>
          <t>Lyon</t>
        </is>
      </c>
      <c r="E3" s="3" t="inlineStr">
        <is>
          <t>Nu</t>
        </is>
      </c>
      <c r="F3" s="5" t="inlineStr">
        <is>
          <t>01/03/2024</t>
        </is>
      </c>
      <c r="G3" s="6" t="n">
        <v>780</v>
      </c>
      <c r="H3" s="6" t="n">
        <v>110</v>
      </c>
      <c r="I3" s="7">
        <f>G3+H3</f>
        <v/>
      </c>
      <c r="J3" s="6" t="n">
        <v>890</v>
      </c>
      <c r="K3" s="7">
        <f>IF(J3&gt;=I3,0,I3-J3)</f>
        <v/>
      </c>
      <c r="L3" s="3">
        <f>IFERROR(ROUND(DATEDIF(M3,TODAY(),"M"),0),0)</f>
        <v/>
      </c>
      <c r="M3" s="5" t="n">
        <v>46157</v>
      </c>
      <c r="N3" s="8" t="inlineStr">
        <is>
          <t>Oui</t>
        </is>
      </c>
      <c r="O3" s="9" t="n">
        <v>46162</v>
      </c>
      <c r="P3" s="3">
        <f>IF(K3=0,"À jour",IF(K3&lt;I3,"Partiel","Impayé"))</f>
        <v/>
      </c>
      <c r="Q3" s="3">
        <f>IF(K3&gt;0,"Relance courrier","Aucune")</f>
        <v/>
      </c>
      <c r="R3" s="10" t="inlineStr">
        <is>
          <t>Locataire habituel</t>
        </is>
      </c>
    </row>
    <row r="4" ht="22" customHeight="1">
      <c r="A4" s="11" t="inlineStr">
        <is>
          <t>D002</t>
        </is>
      </c>
      <c r="B4" s="12" t="inlineStr">
        <is>
          <t>Julien Moreau</t>
        </is>
      </c>
      <c r="C4" s="12" t="inlineStr">
        <is>
          <t>8 avenue Victor Hugo</t>
        </is>
      </c>
      <c r="D4" s="11" t="inlineStr">
        <is>
          <t>Paris</t>
        </is>
      </c>
      <c r="E4" s="11" t="inlineStr">
        <is>
          <t>Meublé</t>
        </is>
      </c>
      <c r="F4" s="13" t="inlineStr">
        <is>
          <t>01/06/2024</t>
        </is>
      </c>
      <c r="G4" s="6" t="n">
        <v>1200</v>
      </c>
      <c r="H4" s="6" t="n">
        <v>150</v>
      </c>
      <c r="I4" s="14">
        <f>G4+H4</f>
        <v/>
      </c>
      <c r="J4" s="6" t="n">
        <v>0</v>
      </c>
      <c r="K4" s="14">
        <f>IF(J4&gt;=I4,0,I4-J4)</f>
        <v/>
      </c>
      <c r="L4" s="11">
        <f>IFERROR(ROUND(DATEDIF(M4,TODAY(),"M"),0),0)</f>
        <v/>
      </c>
      <c r="M4" s="13" t="n">
        <v>46122</v>
      </c>
      <c r="N4" s="8" t="inlineStr">
        <is>
          <t>Oui</t>
        </is>
      </c>
      <c r="O4" s="9" t="n">
        <v>46160</v>
      </c>
      <c r="P4" s="11">
        <f>IF(K4=0,"À jour",IF(K4&lt;I4,"Partiel","Impayé"))</f>
        <v/>
      </c>
      <c r="Q4" s="11">
        <f>IF(K4&gt;0,"Relance courrier","Aucune")</f>
        <v/>
      </c>
      <c r="R4" s="10" t="inlineStr">
        <is>
          <t>Deux mois sans paiement</t>
        </is>
      </c>
    </row>
    <row r="5" ht="22" customHeight="1">
      <c r="A5" s="3" t="inlineStr">
        <is>
          <t>D003</t>
        </is>
      </c>
      <c r="B5" s="4" t="inlineStr">
        <is>
          <t>Sophie Lefèvre</t>
        </is>
      </c>
      <c r="C5" s="4" t="inlineStr">
        <is>
          <t>24 cours Gambetta</t>
        </is>
      </c>
      <c r="D5" s="3" t="inlineStr">
        <is>
          <t>Bordeaux</t>
        </is>
      </c>
      <c r="E5" s="3" t="inlineStr">
        <is>
          <t>Nu</t>
        </is>
      </c>
      <c r="F5" s="5" t="inlineStr">
        <is>
          <t>15/09/2023</t>
        </is>
      </c>
      <c r="G5" s="6" t="n">
        <v>900</v>
      </c>
      <c r="H5" s="6" t="n">
        <v>130</v>
      </c>
      <c r="I5" s="7">
        <f>G5+H5</f>
        <v/>
      </c>
      <c r="J5" s="6" t="n">
        <v>1030</v>
      </c>
      <c r="K5" s="7">
        <f>IF(J5&gt;=I5,0,I5-J5)</f>
        <v/>
      </c>
      <c r="L5" s="3">
        <f>IFERROR(ROUND(DATEDIF(M5,TODAY(),"M"),0),0)</f>
        <v/>
      </c>
      <c r="M5" s="5" t="n">
        <v>46174</v>
      </c>
      <c r="N5" s="8" t="inlineStr">
        <is>
          <t>Non</t>
        </is>
      </c>
      <c r="O5" s="8" t="inlineStr"/>
      <c r="P5" s="3">
        <f>IF(K5=0,"À jour",IF(K5&lt;I5,"Partiel","Impayé"))</f>
        <v/>
      </c>
      <c r="Q5" s="3">
        <f>IF(K5&gt;0,"Relance courrier","Aucune")</f>
        <v/>
      </c>
      <c r="R5" s="10" t="inlineStr">
        <is>
          <t>À jour en juin</t>
        </is>
      </c>
    </row>
    <row r="6" ht="22" customHeight="1">
      <c r="A6" s="11" t="inlineStr">
        <is>
          <t>D004</t>
        </is>
      </c>
      <c r="B6" s="12" t="inlineStr">
        <is>
          <t>Thomas Bernard</t>
        </is>
      </c>
      <c r="C6" s="12" t="inlineStr">
        <is>
          <t>15 bd de Strasbourg</t>
        </is>
      </c>
      <c r="D6" s="11" t="inlineStr">
        <is>
          <t>Toulouse</t>
        </is>
      </c>
      <c r="E6" s="11" t="inlineStr">
        <is>
          <t>Nu</t>
        </is>
      </c>
      <c r="F6" s="13" t="inlineStr">
        <is>
          <t>01/01/2025</t>
        </is>
      </c>
      <c r="G6" s="6" t="n">
        <v>750</v>
      </c>
      <c r="H6" s="6" t="n">
        <v>80</v>
      </c>
      <c r="I6" s="14">
        <f>G6+H6</f>
        <v/>
      </c>
      <c r="J6" s="6" t="n">
        <v>400</v>
      </c>
      <c r="K6" s="14">
        <f>IF(J6&gt;=I6,0,I6-J6)</f>
        <v/>
      </c>
      <c r="L6" s="11">
        <f>IFERROR(ROUND(DATEDIF(M6,TODAY(),"M"),0),0)</f>
        <v/>
      </c>
      <c r="M6" s="13" t="n">
        <v>46132</v>
      </c>
      <c r="N6" s="8" t="inlineStr">
        <is>
          <t>Oui</t>
        </is>
      </c>
      <c r="O6" s="9" t="n">
        <v>46147</v>
      </c>
      <c r="P6" s="11">
        <f>IF(K6=0,"À jour",IF(K6&lt;I6,"Partiel","Impayé"))</f>
        <v/>
      </c>
      <c r="Q6" s="11">
        <f>IF(K6&gt;0,"Relance courrier","Aucune")</f>
        <v/>
      </c>
      <c r="R6" s="10" t="inlineStr">
        <is>
          <t>Paiement partiel</t>
        </is>
      </c>
    </row>
    <row r="7" ht="22" customHeight="1">
      <c r="A7" s="3" t="inlineStr">
        <is>
          <t>D005</t>
        </is>
      </c>
      <c r="B7" s="4" t="inlineStr">
        <is>
          <t>Léa Martin</t>
        </is>
      </c>
      <c r="C7" s="4" t="inlineStr">
        <is>
          <t>6 place Bellecour</t>
        </is>
      </c>
      <c r="D7" s="3" t="inlineStr">
        <is>
          <t>Lyon</t>
        </is>
      </c>
      <c r="E7" s="3" t="inlineStr">
        <is>
          <t>Meublé</t>
        </is>
      </c>
      <c r="F7" s="5" t="inlineStr">
        <is>
          <t>01/04/2025</t>
        </is>
      </c>
      <c r="G7" s="6" t="n">
        <v>950</v>
      </c>
      <c r="H7" s="6" t="n">
        <v>110</v>
      </c>
      <c r="I7" s="7">
        <f>G7+H7</f>
        <v/>
      </c>
      <c r="J7" s="6" t="n">
        <v>1060</v>
      </c>
      <c r="K7" s="7">
        <f>IF(J7&gt;=I7,0,I7-J7)</f>
        <v/>
      </c>
      <c r="L7" s="3">
        <f>IFERROR(ROUND(DATEDIF(M7,TODAY(),"M"),0),0)</f>
        <v/>
      </c>
      <c r="M7" s="5" t="n">
        <v>46178</v>
      </c>
      <c r="N7" s="8" t="inlineStr">
        <is>
          <t>Non</t>
        </is>
      </c>
      <c r="O7" s="8" t="inlineStr"/>
      <c r="P7" s="3">
        <f>IF(K7=0,"À jour",IF(K7&lt;I7,"Partiel","Impayé"))</f>
        <v/>
      </c>
      <c r="Q7" s="3">
        <f>IF(K7&gt;0,"Relance courrier","Aucune")</f>
        <v/>
      </c>
      <c r="R7" s="10" t="inlineStr">
        <is>
          <t>Paiement complet</t>
        </is>
      </c>
    </row>
    <row r="8" ht="22" customHeight="1">
      <c r="A8" s="11" t="inlineStr">
        <is>
          <t>D006</t>
        </is>
      </c>
      <c r="B8" s="12" t="inlineStr">
        <is>
          <t>Nicolas Petit</t>
        </is>
      </c>
      <c r="C8" s="12" t="inlineStr">
        <is>
          <t>3 rue Nationale</t>
        </is>
      </c>
      <c r="D8" s="11" t="inlineStr">
        <is>
          <t>Lille</t>
        </is>
      </c>
      <c r="E8" s="11" t="inlineStr">
        <is>
          <t>Nu</t>
        </is>
      </c>
      <c r="F8" s="13" t="inlineStr">
        <is>
          <t>01/07/2024</t>
        </is>
      </c>
      <c r="G8" s="6" t="n">
        <v>650</v>
      </c>
      <c r="H8" s="6" t="n">
        <v>80</v>
      </c>
      <c r="I8" s="14">
        <f>G8+H8</f>
        <v/>
      </c>
      <c r="J8" s="6" t="n">
        <v>0</v>
      </c>
      <c r="K8" s="14">
        <f>IF(J8&gt;=I8,0,I8-J8)</f>
        <v/>
      </c>
      <c r="L8" s="11">
        <f>IFERROR(ROUND(DATEDIF(M8,TODAY(),"M"),0),0)</f>
        <v/>
      </c>
      <c r="M8" s="13" t="n">
        <v>46082</v>
      </c>
      <c r="N8" s="8" t="inlineStr">
        <is>
          <t>Oui</t>
        </is>
      </c>
      <c r="O8" s="9" t="n">
        <v>46096</v>
      </c>
      <c r="P8" s="11">
        <f>IF(K8=0,"À jour",IF(K8&lt;I8,"Partiel","Impayé"))</f>
        <v/>
      </c>
      <c r="Q8" s="11">
        <f>IF(K8&gt;0,"Relance courrier","Aucune")</f>
        <v/>
      </c>
      <c r="R8" s="10" t="inlineStr">
        <is>
          <t>Contentieux en cours</t>
        </is>
      </c>
    </row>
    <row r="9" ht="22" customHeight="1">
      <c r="A9" s="3" t="inlineStr">
        <is>
          <t>D007</t>
        </is>
      </c>
      <c r="B9" s="4" t="inlineStr">
        <is>
          <t>Émilie Rousseau</t>
        </is>
      </c>
      <c r="C9" s="4" t="inlineStr">
        <is>
          <t>18 rue Saint-Honoré</t>
        </is>
      </c>
      <c r="D9" s="3" t="inlineStr">
        <is>
          <t>Paris</t>
        </is>
      </c>
      <c r="E9" s="3" t="inlineStr">
        <is>
          <t>Meublé</t>
        </is>
      </c>
      <c r="F9" s="5" t="inlineStr">
        <is>
          <t>01/10/2023</t>
        </is>
      </c>
      <c r="G9" s="6" t="n">
        <v>1200</v>
      </c>
      <c r="H9" s="6" t="n">
        <v>150</v>
      </c>
      <c r="I9" s="7">
        <f>G9+H9</f>
        <v/>
      </c>
      <c r="J9" s="6" t="n">
        <v>600</v>
      </c>
      <c r="K9" s="7">
        <f>IF(J9&gt;=I9,0,I9-J9)</f>
        <v/>
      </c>
      <c r="L9" s="3">
        <f>IFERROR(ROUND(DATEDIF(M9,TODAY(),"M"),0),0)</f>
        <v/>
      </c>
      <c r="M9" s="5" t="n">
        <v>46167</v>
      </c>
      <c r="N9" s="8" t="inlineStr">
        <is>
          <t>Oui</t>
        </is>
      </c>
      <c r="O9" s="9" t="n">
        <v>46175</v>
      </c>
      <c r="P9" s="3">
        <f>IF(K9=0,"À jour",IF(K9&lt;I9,"Partiel","Impayé"))</f>
        <v/>
      </c>
      <c r="Q9" s="3">
        <f>IF(K9&gt;0,"Relance courrier","Aucune")</f>
        <v/>
      </c>
      <c r="R9" s="10" t="inlineStr">
        <is>
          <t>Accord partiel</t>
        </is>
      </c>
    </row>
    <row r="10" ht="22" customHeight="1">
      <c r="A10" s="11" t="inlineStr">
        <is>
          <t>D008</t>
        </is>
      </c>
      <c r="B10" s="12" t="inlineStr">
        <is>
          <t>Antoine Garcia</t>
        </is>
      </c>
      <c r="C10" s="12" t="inlineStr">
        <is>
          <t>27 avenue Jean Médecin</t>
        </is>
      </c>
      <c r="D10" s="11" t="inlineStr">
        <is>
          <t>Nice</t>
        </is>
      </c>
      <c r="E10" s="11" t="inlineStr">
        <is>
          <t>Nu</t>
        </is>
      </c>
      <c r="F10" s="13" t="inlineStr">
        <is>
          <t>15/03/2025</t>
        </is>
      </c>
      <c r="G10" s="6" t="n">
        <v>870</v>
      </c>
      <c r="H10" s="6" t="n">
        <v>100</v>
      </c>
      <c r="I10" s="14">
        <f>G10+H10</f>
        <v/>
      </c>
      <c r="J10" s="6" t="n">
        <v>970</v>
      </c>
      <c r="K10" s="14">
        <f>IF(J10&gt;=I10,0,I10-J10)</f>
        <v/>
      </c>
      <c r="L10" s="11">
        <f>IFERROR(ROUND(DATEDIF(M10,TODAY(),"M"),0),0)</f>
        <v/>
      </c>
      <c r="M10" s="13" t="n">
        <v>46176</v>
      </c>
      <c r="N10" s="8" t="inlineStr">
        <is>
          <t>Non</t>
        </is>
      </c>
      <c r="O10" s="8" t="inlineStr"/>
      <c r="P10" s="11">
        <f>IF(K10=0,"À jour",IF(K10&lt;I10,"Partiel","Impayé"))</f>
        <v/>
      </c>
      <c r="Q10" s="11">
        <f>IF(K10&gt;0,"Relance courrier","Aucune")</f>
        <v/>
      </c>
      <c r="R10" s="10" t="inlineStr">
        <is>
          <t>À jour</t>
        </is>
      </c>
    </row>
    <row r="11" ht="22" customHeight="1">
      <c r="A11" s="3" t="inlineStr">
        <is>
          <t>D009</t>
        </is>
      </c>
      <c r="B11" s="4" t="inlineStr">
        <is>
          <t>Manon Perrin</t>
        </is>
      </c>
      <c r="C11" s="4" t="inlineStr">
        <is>
          <t>9 rue Anatole France</t>
        </is>
      </c>
      <c r="D11" s="3" t="inlineStr">
        <is>
          <t>Nantes</t>
        </is>
      </c>
      <c r="E11" s="3" t="inlineStr">
        <is>
          <t>Nu</t>
        </is>
      </c>
      <c r="F11" s="5" t="inlineStr">
        <is>
          <t>01/11/2024</t>
        </is>
      </c>
      <c r="G11" s="6" t="n">
        <v>720</v>
      </c>
      <c r="H11" s="6" t="n">
        <v>90</v>
      </c>
      <c r="I11" s="7">
        <f>G11+H11</f>
        <v/>
      </c>
      <c r="J11" s="6" t="n">
        <v>360</v>
      </c>
      <c r="K11" s="7">
        <f>IF(J11&gt;=I11,0,I11-J11)</f>
        <v/>
      </c>
      <c r="L11" s="3">
        <f>IFERROR(ROUND(DATEDIF(M11,TODAY(),"M"),0),0)</f>
        <v/>
      </c>
      <c r="M11" s="5" t="n">
        <v>46140</v>
      </c>
      <c r="N11" s="8" t="inlineStr">
        <is>
          <t>Oui</t>
        </is>
      </c>
      <c r="O11" s="9" t="n">
        <v>46152</v>
      </c>
      <c r="P11" s="3">
        <f>IF(K11=0,"À jour",IF(K11&lt;I11,"Partiel","Impayé"))</f>
        <v/>
      </c>
      <c r="Q11" s="3">
        <f>IF(K11&gt;0,"Relance courrier","Aucune")</f>
        <v/>
      </c>
      <c r="R11" s="10" t="inlineStr">
        <is>
          <t>Difficultés financières</t>
        </is>
      </c>
    </row>
    <row r="12" ht="22" customHeight="1">
      <c r="A12" s="11" t="inlineStr">
        <is>
          <t>D010</t>
        </is>
      </c>
      <c r="B12" s="12" t="inlineStr">
        <is>
          <t>Lucas Fontaine</t>
        </is>
      </c>
      <c r="C12" s="12" t="inlineStr">
        <is>
          <t>41 rue Foch</t>
        </is>
      </c>
      <c r="D12" s="11" t="inlineStr">
        <is>
          <t>Montpellier</t>
        </is>
      </c>
      <c r="E12" s="11" t="inlineStr">
        <is>
          <t>Meublé</t>
        </is>
      </c>
      <c r="F12" s="13" t="inlineStr">
        <is>
          <t>01/02/2026</t>
        </is>
      </c>
      <c r="G12" s="6" t="n">
        <v>1050</v>
      </c>
      <c r="H12" s="6" t="n">
        <v>150</v>
      </c>
      <c r="I12" s="14">
        <f>G12+H12</f>
        <v/>
      </c>
      <c r="J12" s="6" t="n">
        <v>0</v>
      </c>
      <c r="K12" s="14">
        <f>IF(J12&gt;=I12,0,I12-J12)</f>
        <v/>
      </c>
      <c r="L12" s="11">
        <f>IFERROR(ROUND(DATEDIF(M12,TODAY(),"M"),0),0)</f>
        <v/>
      </c>
      <c r="M12" s="13" t="n">
        <v>46082</v>
      </c>
      <c r="N12" s="8" t="inlineStr">
        <is>
          <t>Oui</t>
        </is>
      </c>
      <c r="O12" s="9" t="n">
        <v>46101</v>
      </c>
      <c r="P12" s="11">
        <f>IF(K12=0,"À jour",IF(K12&lt;I12,"Partiel","Impayé"))</f>
        <v/>
      </c>
      <c r="Q12" s="11">
        <f>IF(K12&gt;0,"Relance courrier","Aucune")</f>
        <v/>
      </c>
      <c r="R12" s="10" t="inlineStr">
        <is>
          <t>Litige en cours</t>
        </is>
      </c>
    </row>
  </sheetData>
  <mergeCells count="1">
    <mergeCell ref="A1:R1"/>
  </mergeCells>
  <conditionalFormatting sqref="K3:K12">
    <cfRule type="expression" priority="1" dxfId="0" stopIfTrue="0">
      <formula>$K3&gt;0</formula>
    </cfRule>
    <cfRule type="expression" priority="2" dxfId="1" stopIfTrue="0">
      <formula>$K3=0</formula>
    </cfRule>
  </conditionalFormatting>
  <conditionalFormatting sqref="P3:P12">
    <cfRule type="expression" priority="3" dxfId="0" stopIfTrue="0">
      <formula>$P3="Impayé"</formula>
    </cfRule>
    <cfRule type="expression" priority="4" dxfId="1" stopIfTrue="0">
      <formula>$P3="À jour"</formula>
    </cfRule>
  </conditionalFormatting>
  <dataValidations count="2">
    <dataValidation sqref="N3:N12" showErrorMessage="1" showInputMessage="1" allowBlank="1" type="list">
      <formula1>"Oui,Non"</formula1>
    </dataValidation>
    <dataValidation sqref="P3:P12" showErrorMessage="1" showInputMessage="1" allowBlank="1" type="list">
      <formula1>"À jour,Partiel,Impayé,Relance,Contentieux"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4" customWidth="1" min="3" max="3"/>
    <col width="2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TABLEAU DE BORD — SUIVI DES IMPAYÉS 2026</t>
        </is>
      </c>
    </row>
    <row r="2" ht="22" customHeight="1">
      <c r="A2" s="27" t="inlineStr">
        <is>
          <t>Indicateurs clés de recouvrement</t>
        </is>
      </c>
      <c r="B2" s="28" t="n"/>
      <c r="C2" s="28" t="n"/>
      <c r="D2" s="28" t="n"/>
      <c r="E2" s="28" t="n"/>
      <c r="F2" s="28" t="n"/>
      <c r="G2" s="28" t="n"/>
      <c r="H2" s="29" t="n"/>
    </row>
    <row r="3" ht="22" customHeight="1">
      <c r="A3" s="16" t="inlineStr">
        <is>
          <t>Nombre total de locataires suivis</t>
        </is>
      </c>
      <c r="B3" s="17">
        <f>COUNTA(Impayés_Locataires!B3:B12)</f>
        <v/>
      </c>
      <c r="D3" s="4">
        <f>Impayés_Locataires!B3</f>
        <v/>
      </c>
      <c r="E3" s="7">
        <f>Impayés_Locataires!I3</f>
        <v/>
      </c>
      <c r="F3" s="7">
        <f>Impayés_Locataires!J3</f>
        <v/>
      </c>
      <c r="G3" s="7">
        <f>Impayés_Locataires!K3</f>
        <v/>
      </c>
      <c r="H3" s="3">
        <f>Impayés_Locataires!P3</f>
        <v/>
      </c>
    </row>
    <row r="4" ht="22" customHeight="1">
      <c r="A4" s="16" t="inlineStr">
        <is>
          <t>Dossiers impayés (statut Impayé)</t>
        </is>
      </c>
      <c r="B4" s="17">
        <f>COUNTIF(Impayés_Locataires!P3:P12,"Impayé")</f>
        <v/>
      </c>
      <c r="D4" s="12">
        <f>Impayés_Locataires!B4</f>
        <v/>
      </c>
      <c r="E4" s="14">
        <f>Impayés_Locataires!I4</f>
        <v/>
      </c>
      <c r="F4" s="14">
        <f>Impayés_Locataires!J4</f>
        <v/>
      </c>
      <c r="G4" s="14">
        <f>Impayés_Locataires!K4</f>
        <v/>
      </c>
      <c r="H4" s="11">
        <f>Impayés_Locataires!P4</f>
        <v/>
      </c>
    </row>
    <row r="5" ht="22" customHeight="1">
      <c r="A5" s="16" t="inlineStr">
        <is>
          <t>Dossiers partiels</t>
        </is>
      </c>
      <c r="B5" s="17">
        <f>COUNTIF(Impayés_Locataires!P3:P12,"Partiel")</f>
        <v/>
      </c>
      <c r="D5" s="4">
        <f>Impayés_Locataires!B5</f>
        <v/>
      </c>
      <c r="E5" s="7">
        <f>Impayés_Locataires!I5</f>
        <v/>
      </c>
      <c r="F5" s="7">
        <f>Impayés_Locataires!J5</f>
        <v/>
      </c>
      <c r="G5" s="7">
        <f>Impayés_Locataires!K5</f>
        <v/>
      </c>
      <c r="H5" s="3">
        <f>Impayés_Locataires!P5</f>
        <v/>
      </c>
    </row>
    <row r="6" ht="22" customHeight="1">
      <c r="A6" s="16" t="inlineStr">
        <is>
          <t>Dossiers en contentieux</t>
        </is>
      </c>
      <c r="B6" s="17">
        <f>COUNTIF(Impayés_Locataires!P3:P12,"Contentieux")</f>
        <v/>
      </c>
      <c r="D6" s="12">
        <f>Impayés_Locataires!B6</f>
        <v/>
      </c>
      <c r="E6" s="14">
        <f>Impayés_Locataires!I6</f>
        <v/>
      </c>
      <c r="F6" s="14">
        <f>Impayés_Locataires!J6</f>
        <v/>
      </c>
      <c r="G6" s="14">
        <f>Impayés_Locataires!K6</f>
        <v/>
      </c>
      <c r="H6" s="11">
        <f>Impayés_Locataires!P6</f>
        <v/>
      </c>
    </row>
    <row r="7" ht="22" customHeight="1">
      <c r="A7" s="16" t="inlineStr">
        <is>
          <t>Dossiers à jour</t>
        </is>
      </c>
      <c r="B7" s="17">
        <f>COUNTIF(Impayés_Locataires!P3:P12,"À jour")</f>
        <v/>
      </c>
      <c r="D7" s="4">
        <f>Impayés_Locataires!B7</f>
        <v/>
      </c>
      <c r="E7" s="7">
        <f>Impayés_Locataires!I7</f>
        <v/>
      </c>
      <c r="F7" s="7">
        <f>Impayés_Locataires!J7</f>
        <v/>
      </c>
      <c r="G7" s="7">
        <f>Impayés_Locataires!K7</f>
        <v/>
      </c>
      <c r="H7" s="3">
        <f>Impayés_Locataires!P7</f>
        <v/>
      </c>
    </row>
    <row r="8" ht="22" customHeight="1">
      <c r="A8" s="16" t="inlineStr">
        <is>
          <t>Montant total des impayés (€)</t>
        </is>
      </c>
      <c r="B8" s="18">
        <f>SUM(Impayés_Locataires!K3:K12)</f>
        <v/>
      </c>
      <c r="D8" s="12">
        <f>Impayés_Locataires!B8</f>
        <v/>
      </c>
      <c r="E8" s="14">
        <f>Impayés_Locataires!I8</f>
        <v/>
      </c>
      <c r="F8" s="14">
        <f>Impayés_Locataires!J8</f>
        <v/>
      </c>
      <c r="G8" s="14">
        <f>Impayés_Locataires!K8</f>
        <v/>
      </c>
      <c r="H8" s="11">
        <f>Impayés_Locataires!P8</f>
        <v/>
      </c>
    </row>
    <row r="9" ht="22" customHeight="1">
      <c r="A9" s="16" t="inlineStr">
        <is>
          <t>Impayé moyen par dossier (€)</t>
        </is>
      </c>
      <c r="B9" s="18">
        <f>IFERROR(AVERAGE(Impayés_Locataires!K3:K12),0)</f>
        <v/>
      </c>
      <c r="D9" s="4">
        <f>Impayés_Locataires!B9</f>
        <v/>
      </c>
      <c r="E9" s="7">
        <f>Impayés_Locataires!I9</f>
        <v/>
      </c>
      <c r="F9" s="7">
        <f>Impayés_Locataires!J9</f>
        <v/>
      </c>
      <c r="G9" s="7">
        <f>Impayés_Locataires!K9</f>
        <v/>
      </c>
      <c r="H9" s="3">
        <f>Impayés_Locataires!P9</f>
        <v/>
      </c>
    </row>
    <row r="10" ht="22" customHeight="1">
      <c r="A10" s="16" t="inlineStr">
        <is>
          <t>Somme des loyers encaissés (€)</t>
        </is>
      </c>
      <c r="B10" s="18">
        <f>SUM(Impayés_Locataires!J3:J12)</f>
        <v/>
      </c>
      <c r="D10" s="12">
        <f>Impayés_Locataires!B10</f>
        <v/>
      </c>
      <c r="E10" s="14">
        <f>Impayés_Locataires!I10</f>
        <v/>
      </c>
      <c r="F10" s="14">
        <f>Impayés_Locataires!J10</f>
        <v/>
      </c>
      <c r="G10" s="14">
        <f>Impayés_Locataires!K10</f>
        <v/>
      </c>
      <c r="H10" s="11">
        <f>Impayés_Locataires!P10</f>
        <v/>
      </c>
    </row>
    <row r="11" ht="22" customHeight="1">
      <c r="A11" s="16" t="inlineStr">
        <is>
          <t>Somme totale due (€)</t>
        </is>
      </c>
      <c r="B11" s="18">
        <f>SUM(Impayés_Locataires!I3:I12)</f>
        <v/>
      </c>
      <c r="D11" s="4">
        <f>Impayés_Locataires!B11</f>
        <v/>
      </c>
      <c r="E11" s="7">
        <f>Impayés_Locataires!I11</f>
        <v/>
      </c>
      <c r="F11" s="7">
        <f>Impayés_Locataires!J11</f>
        <v/>
      </c>
      <c r="G11" s="7">
        <f>Impayés_Locataires!K11</f>
        <v/>
      </c>
      <c r="H11" s="3">
        <f>Impayés_Locataires!P11</f>
        <v/>
      </c>
    </row>
    <row r="12" ht="22" customHeight="1">
      <c r="A12" s="16" t="inlineStr">
        <is>
          <t>Taux de recouvrement (%)</t>
        </is>
      </c>
      <c r="B12" s="30">
        <f>IFERROR(SUM(Impayés_Locataires!J3:J12)/SUM(Impayés_Locataires!I3:I12)*100,0)</f>
        <v/>
      </c>
      <c r="D12" s="12">
        <f>Impayés_Locataires!B12</f>
        <v/>
      </c>
      <c r="E12" s="14">
        <f>Impayés_Locataires!I12</f>
        <v/>
      </c>
      <c r="F12" s="14">
        <f>Impayés_Locataires!J12</f>
        <v/>
      </c>
      <c r="G12" s="14">
        <f>Impayés_Locataires!K12</f>
        <v/>
      </c>
      <c r="H12" s="11">
        <f>Impayés_Locataires!P12</f>
        <v/>
      </c>
    </row>
    <row r="13" ht="22" customHeight="1">
      <c r="A13" s="16" t="inlineStr">
        <is>
          <t>Nombre de relances envoyées</t>
        </is>
      </c>
      <c r="B13" s="17">
        <f>COUNTIF(Impayés_Locataires!N3:N12,"Oui")</f>
        <v/>
      </c>
    </row>
    <row r="14"/>
    <row r="15"/>
    <row r="16"/>
    <row r="17"/>
    <row r="18"/>
    <row r="19"/>
    <row r="20"/>
    <row r="21"/>
    <row r="22"/>
    <row r="23"/>
    <row r="24"/>
    <row r="25"/>
    <row r="26"/>
    <row r="27"/>
    <row r="28">
      <c r="A28" s="20" t="inlineStr">
        <is>
          <t>Statut</t>
        </is>
      </c>
      <c r="B28" s="20" t="inlineStr">
        <is>
          <t>Nb dossiers</t>
        </is>
      </c>
    </row>
    <row r="29">
      <c r="A29" t="inlineStr">
        <is>
          <t>À jour</t>
        </is>
      </c>
      <c r="B29">
        <f>COUNTIF(Impayés_Locataires!P3:P12,"À jour")</f>
        <v/>
      </c>
    </row>
    <row r="30">
      <c r="A30" t="inlineStr">
        <is>
          <t>Partiel</t>
        </is>
      </c>
      <c r="B30">
        <f>COUNTIF(Impayés_Locataires!P3:P12,"Partiel")</f>
        <v/>
      </c>
    </row>
    <row r="31">
      <c r="A31" t="inlineStr">
        <is>
          <t>Impayé</t>
        </is>
      </c>
      <c r="B31">
        <f>COUNTIF(Impayés_Locataires!P3:P12,"Impayé")</f>
        <v/>
      </c>
    </row>
    <row r="32">
      <c r="A32" t="inlineStr">
        <is>
          <t>Contentieux</t>
        </is>
      </c>
      <c r="B32">
        <f>COUNTIF(Impayés_Locataires!P3:P12,"Contentieux")</f>
        <v/>
      </c>
    </row>
    <row r="33">
      <c r="A33" t="inlineStr">
        <is>
          <t>Relance</t>
        </is>
      </c>
      <c r="B33">
        <f>COUNTIF(Impayés_Locataires!P3:P12,"Relance")</f>
        <v/>
      </c>
    </row>
  </sheetData>
  <mergeCells count="2">
    <mergeCell ref="A1:H1"/>
    <mergeCell ref="A2:H2"/>
  </mergeCells>
  <conditionalFormatting sqref="G3:G12">
    <cfRule type="expression" priority="1" dxfId="0" stopIfTrue="0">
      <formula>$G3&gt;0</formula>
    </cfRule>
    <cfRule type="expression" priority="2" dxfId="1" stopIfTrue="0">
      <formula>$G3=0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28" customWidth="1" min="1" max="1"/>
    <col width="44" customWidth="1" min="2" max="2"/>
    <col width="14" customWidth="1" min="3" max="3"/>
  </cols>
  <sheetData>
    <row r="1" ht="30" customHeight="1">
      <c r="A1" s="1" t="inlineStr">
        <is>
          <t>RÉFÉRENTIEL — PARAMÉTRAGE ET AIDE AU SUIVI</t>
        </is>
      </c>
    </row>
    <row r="2"/>
    <row r="3">
      <c r="A3" s="21" t="inlineStr">
        <is>
          <t>STATUTS DE DOSSIER</t>
        </is>
      </c>
      <c r="B3" s="21" t="inlineStr">
        <is>
          <t>DESCRIPTION</t>
        </is>
      </c>
    </row>
    <row r="4">
      <c r="A4" s="11" t="inlineStr">
        <is>
          <t>À jour</t>
        </is>
      </c>
      <c r="B4" s="12" t="inlineStr">
        <is>
          <t>Loyer complet reçu ce mois-ci</t>
        </is>
      </c>
    </row>
    <row r="5">
      <c r="A5" s="22" t="inlineStr">
        <is>
          <t>Partiel</t>
        </is>
      </c>
      <c r="B5" s="23" t="inlineStr">
        <is>
          <t>Paiement inférieur au montant total dû</t>
        </is>
      </c>
    </row>
    <row r="6">
      <c r="A6" s="11" t="inlineStr">
        <is>
          <t>Impayé</t>
        </is>
      </c>
      <c r="B6" s="12" t="inlineStr">
        <is>
          <t>Aucun paiement reçu ce mois-ci</t>
        </is>
      </c>
    </row>
    <row r="7">
      <c r="A7" s="22" t="inlineStr">
        <is>
          <t>Relance</t>
        </is>
      </c>
      <c r="B7" s="23" t="inlineStr">
        <is>
          <t>Courrier ou mise en demeure envoyé(e)</t>
        </is>
      </c>
    </row>
    <row r="8">
      <c r="A8" s="11" t="inlineStr">
        <is>
          <t>Contentieux</t>
        </is>
      </c>
      <c r="B8" s="12" t="inlineStr">
        <is>
          <t>Dossier transmis à un huissier / tribunal</t>
        </is>
      </c>
    </row>
    <row r="9"/>
    <row r="10">
      <c r="A10" s="21" t="inlineStr">
        <is>
          <t>MOTIFS FRÉQUENTS D'IMPAYÉ</t>
        </is>
      </c>
      <c r="B10" s="21" t="inlineStr">
        <is>
          <t>DÉTAIL</t>
        </is>
      </c>
      <c r="C10" s="31" t="n"/>
    </row>
    <row r="11">
      <c r="A11" s="23" t="inlineStr">
        <is>
          <t>Retard de salaire</t>
        </is>
      </c>
      <c r="B11" s="23" t="inlineStr">
        <is>
          <t>Versement du salaire tardif côté locataire</t>
        </is>
      </c>
      <c r="C11" s="31" t="n"/>
    </row>
    <row r="12">
      <c r="A12" s="12" t="inlineStr">
        <is>
          <t>Allocation en attente</t>
        </is>
      </c>
      <c r="B12" s="12" t="inlineStr">
        <is>
          <t>CAF / APL non encore versée</t>
        </is>
      </c>
      <c r="C12" s="31" t="n"/>
    </row>
    <row r="13">
      <c r="A13" s="23" t="inlineStr">
        <is>
          <t>Litige sur les charges</t>
        </is>
      </c>
      <c r="B13" s="23" t="inlineStr">
        <is>
          <t>Contestation du montant des charges récupérables</t>
        </is>
      </c>
      <c r="C13" s="31" t="n"/>
    </row>
    <row r="14">
      <c r="A14" s="12" t="inlineStr">
        <is>
          <t>Départ anticipé</t>
        </is>
      </c>
      <c r="B14" s="12" t="inlineStr">
        <is>
          <t>Locataire parti sans respecter le préavis</t>
        </is>
      </c>
      <c r="C14" s="31" t="n"/>
    </row>
    <row r="15">
      <c r="A15" s="23" t="inlineStr">
        <is>
          <t>Difficultés financières</t>
        </is>
      </c>
      <c r="B15" s="23" t="inlineStr">
        <is>
          <t>Perte d'emploi, surendettement</t>
        </is>
      </c>
      <c r="C15" s="31" t="n"/>
    </row>
    <row r="16">
      <c r="A16" s="12" t="inlineStr">
        <is>
          <t>Loyer non actualisé</t>
        </is>
      </c>
      <c r="B16" s="12" t="inlineStr">
        <is>
          <t>Révision IRL non appliquée</t>
        </is>
      </c>
      <c r="C16" s="31" t="n"/>
    </row>
    <row r="17">
      <c r="A17" s="23" t="inlineStr">
        <is>
          <t>Sinistre non indemnisé</t>
        </is>
      </c>
      <c r="B17" s="23" t="inlineStr">
        <is>
          <t>Dégât des eaux, incendie — en attente assurance</t>
        </is>
      </c>
      <c r="C17" s="31" t="n"/>
    </row>
    <row r="18"/>
    <row r="19">
      <c r="A19" s="24" t="inlineStr">
        <is>
          <t>BARÈME DE RELANCE</t>
        </is>
      </c>
      <c r="B19" s="24" t="inlineStr">
        <is>
          <t>ACTION RECOMMANDÉE</t>
        </is>
      </c>
    </row>
    <row r="20">
      <c r="A20" s="11" t="inlineStr">
        <is>
          <t>J+5</t>
        </is>
      </c>
      <c r="B20" s="12" t="inlineStr">
        <is>
          <t>SMS / appel téléphonique de courtoisie</t>
        </is>
      </c>
    </row>
    <row r="21">
      <c r="A21" s="22" t="inlineStr">
        <is>
          <t>J+15</t>
        </is>
      </c>
      <c r="B21" s="23" t="inlineStr">
        <is>
          <t>Courrier de relance simple</t>
        </is>
      </c>
    </row>
    <row r="22">
      <c r="A22" s="11" t="inlineStr">
        <is>
          <t>J+30</t>
        </is>
      </c>
      <c r="B22" s="12" t="inlineStr">
        <is>
          <t>Lettre recommandée avec accusé de réception</t>
        </is>
      </c>
    </row>
    <row r="23">
      <c r="A23" s="22" t="inlineStr">
        <is>
          <t>J+45</t>
        </is>
      </c>
      <c r="B23" s="23" t="inlineStr">
        <is>
          <t>Mise en demeure formelle (LRAR)</t>
        </is>
      </c>
    </row>
    <row r="24">
      <c r="A24" s="11" t="inlineStr">
        <is>
          <t>J+60+</t>
        </is>
      </c>
      <c r="B24" s="12" t="inlineStr">
        <is>
          <t>Commandement de payer (huissier) / saisine tribunal</t>
        </is>
      </c>
    </row>
    <row r="25"/>
    <row r="26">
      <c r="A26" s="24" t="inlineStr">
        <is>
          <t>RAPPELS LÉGAUX</t>
        </is>
      </c>
      <c r="B26" s="24" t="inlineStr">
        <is>
          <t>DÉTAIL</t>
        </is>
      </c>
      <c r="C26" s="31" t="n"/>
    </row>
    <row r="27">
      <c r="A27" s="23" t="inlineStr">
        <is>
          <t>Loi du 6 juillet 1989</t>
        </is>
      </c>
      <c r="B27" s="23" t="inlineStr">
        <is>
          <t>Régie les baux d'habitation (nu et meublé)</t>
        </is>
      </c>
      <c r="C27" s="31" t="n"/>
    </row>
    <row r="28">
      <c r="A28" s="12" t="inlineStr">
        <is>
          <t>Dépôt de garantie</t>
        </is>
      </c>
      <c r="B28" s="12" t="inlineStr">
        <is>
          <t>1 mois HC (nu) / 2 mois HC (meublé)</t>
        </is>
      </c>
      <c r="C28" s="31" t="n"/>
    </row>
    <row r="29">
      <c r="A29" s="23" t="inlineStr">
        <is>
          <t>Charges récupérables</t>
        </is>
      </c>
      <c r="B29" s="23" t="inlineStr">
        <is>
          <t>Décret n°87-713 du 26 août 1987</t>
        </is>
      </c>
      <c r="C29" s="31" t="n"/>
    </row>
    <row r="30">
      <c r="A30" s="12" t="inlineStr">
        <is>
          <t>Préavis locataire</t>
        </is>
      </c>
      <c r="B30" s="12" t="inlineStr">
        <is>
          <t>1 mois (zone tendue) / 3 mois (hors zone tendue) — nu</t>
        </is>
      </c>
      <c r="C30" s="31" t="n"/>
    </row>
    <row r="31">
      <c r="A31" s="23" t="inlineStr">
        <is>
          <t>Préavis propriétaire</t>
        </is>
      </c>
      <c r="B31" s="23" t="inlineStr">
        <is>
          <t>6 mois avant la fin du bail — nu</t>
        </is>
      </c>
      <c r="C31" s="31" t="n"/>
    </row>
    <row r="32">
      <c r="A32" s="12" t="inlineStr">
        <is>
          <t>Révision du loyer (IRL)</t>
        </is>
      </c>
      <c r="B32" s="12" t="inlineStr">
        <is>
          <t>Indice de Référence des Loyers — publié par INSEE</t>
        </is>
      </c>
      <c r="C32" s="31" t="n"/>
    </row>
    <row r="33">
      <c r="A33" s="23" t="inlineStr">
        <is>
          <t>Protocole de cohésion</t>
        </is>
      </c>
      <c r="B33" s="23" t="inlineStr">
        <is>
          <t>Accord amiable de remboursement des dettes locatives</t>
        </is>
      </c>
      <c r="C33" s="31" t="n"/>
    </row>
  </sheetData>
  <mergeCells count="17">
    <mergeCell ref="A1:F1"/>
    <mergeCell ref="B10:C10"/>
    <mergeCell ref="B11:C11"/>
    <mergeCell ref="B12:C12"/>
    <mergeCell ref="B13:C13"/>
    <mergeCell ref="B14:C14"/>
    <mergeCell ref="B15:C15"/>
    <mergeCell ref="B16:C16"/>
    <mergeCell ref="B17:C17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90" customWidth="1" min="1" max="1"/>
    <col width="10" customWidth="1" min="2" max="2"/>
  </cols>
  <sheetData>
    <row r="1" ht="32" customHeight="1">
      <c r="A1" s="1" t="inlineStr">
        <is>
          <t>MODE D'EMPLOI — SUIVI DES LOYERS IMPAYÉS</t>
        </is>
      </c>
    </row>
    <row r="2"/>
    <row r="3" ht="22" customHeight="1">
      <c r="A3" s="25" t="inlineStr">
        <is>
          <t>1. PRÉSENTATION DU CLASSEUR</t>
        </is>
      </c>
    </row>
    <row r="4" ht="80" customHeight="1">
      <c r="A4" s="26" t="inlineStr">
        <is>
          <t>Ce classeur permet de suivre les impayés de loyer locataire par locataire. Il est composé de 4 feuilles :
• Impayés_Locataires : saisie principale des dossiers
• Synthèse : tableau de bord avec indicateurs clés et graphiques
• Référentiel : paramétrage, statuts, motifs, barème de relance, rappels légaux
• Instructions : ce guide d'utilisation</t>
        </is>
      </c>
    </row>
    <row r="5"/>
    <row r="6" ht="22" customHeight="1">
      <c r="A6" s="25" t="inlineStr">
        <is>
          <t>2. COMMENT SAISIR LES DONNÉES</t>
        </is>
      </c>
    </row>
    <row r="7" ht="80" customHeight="1">
      <c r="A7" s="26" t="inlineStr">
        <is>
          <t>Les colonnes en jaune (#FFFBEB) sont les cellules de saisie manuelle :
• Loyer HC (€) et Charges (€) : montants mensuels habituels du contrat
• Payé ce mois (€) : montant effectivement encaissé ce mois-ci
• Relance ? : sélectionnez Oui ou Non dans la liste déroulante
• Date relance : date d'envoi du courrier de relance
• Observations : notes libres sur le dossier</t>
        </is>
      </c>
    </row>
    <row r="8"/>
    <row r="9" ht="22" customHeight="1">
      <c r="A9" s="25" t="inlineStr">
        <is>
          <t>3. SIGNIFICATION DES COLONNES CALCULÉES</t>
        </is>
      </c>
    </row>
    <row r="10" ht="80" customHeight="1">
      <c r="A10" s="26" t="inlineStr">
        <is>
          <t>• Total dû (€) = Loyer HC + Charges mensuelles
• Impayé du mois (€) = Total dû - Payé ce mois (0 si à jour)
• Mois de retard = nombre de mois depuis le dernier paiement
• Statut dossier = calculé automatiquement (À jour / Partiel / Impayé)
• Prochaine action = 'Relance courrier' si impayé, 'Aucune' si à jour</t>
        </is>
      </c>
    </row>
    <row r="11"/>
    <row r="12" ht="22" customHeight="1">
      <c r="A12" s="25" t="inlineStr">
        <is>
          <t>4. MISE EN FORME ET ALERTES</t>
        </is>
      </c>
    </row>
    <row r="13" ht="80" customHeight="1">
      <c r="A13" s="26" t="inlineStr">
        <is>
          <t>• Impayé &gt; 0 → cellule en ROUGE : action urgente requise
• Impayé = 0 → cellule en VERT : locataire à jour
• Statut 'Impayé' → ligne mise en évidence en rouge
• Statut 'À jour' → ligne mise en évidence en vert</t>
        </is>
      </c>
    </row>
    <row r="14"/>
    <row r="15" ht="22" customHeight="1">
      <c r="A15" s="25" t="inlineStr">
        <is>
          <t>5. FRÉQUENCE DE MISE À JOUR</t>
        </is>
      </c>
    </row>
    <row r="16" ht="80" customHeight="1">
      <c r="A16" s="26" t="inlineStr">
        <is>
          <t>Recommandé : mise à jour mensuelle, en début de mois.
• Vérifier les virements reçus et mettre à jour la colonne 'Payé ce mois'
• Mettre à jour la colonne 'Relance ?' et 'Date relance' après envoi
• Archiver ou noter les évolutions de statut dans 'Observations'</t>
        </is>
      </c>
    </row>
    <row r="17"/>
    <row r="18" ht="22" customHeight="1">
      <c r="A18" s="25" t="inlineStr">
        <is>
          <t>6. INTERPRÉTATION DU TABLEAU DE BORD (Synthèse)</t>
        </is>
      </c>
    </row>
    <row r="19" ht="80" customHeight="1">
      <c r="A19" s="26" t="inlineStr">
        <is>
          <t>• Taux de recouvrement = Total encaissé / Total dû × 100
• Un taux &lt; 85 % signale un portefeuille à risque élevé
• L'histogramme permet d'identifier les dossiers prioritaires
• Le camembert affiche la répartition des statuts de l'ensemble du portefeuille</t>
        </is>
      </c>
    </row>
    <row r="20"/>
    <row r="21" ht="22" customHeight="1">
      <c r="A21" s="25" t="inlineStr">
        <is>
          <t>7. FORMULES PRINCIPALES</t>
        </is>
      </c>
    </row>
    <row r="22" ht="80" customHeight="1">
      <c r="A22" s="26" t="inlineStr">
        <is>
          <t>• =G3+H3 → Total dû
• =IF(J3&gt;=I3,0,I3-J3) → Impayé du mois
• =IF(K3=0,"À jour",IF(K3&lt;I3,"Partiel","Impayé")) → Statut
• =IF(K3&gt;0,"Relance courrier","Aucune") → Prochaine action
• =DATEDIF(M3,TODAY(),"M") → Mois de retard depuis dernier paiement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2026-06-19T14:02:56Z</dcterms:created>
  <dcterms:modified xmlns:dcterms="http://purl.org/dc/terms/" xmlns:xsi="http://www.w3.org/2001/XMLSchema-instance" xsi:type="dcterms:W3CDTF">2026-06-19T14:02:56Z</dcterms:modified>
</cp:coreProperties>
</file>