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Amortissement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,00 €"/>
    <numFmt numFmtId="165" formatCode="0,00 %"/>
    <numFmt numFmtId="166" formatCode="DD/MM/AAAA"/>
  </numFmts>
  <fonts count="6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FFFFFF"/>
      <sz val="10"/>
    </font>
    <font>
      <color rgb="001F2937"/>
      <sz val="10"/>
    </font>
    <font>
      <b val="1"/>
      <color rgb="001F2937"/>
      <sz val="10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E7490"/>
      </patternFill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0" fontId="3" fillId="0" borderId="1" pivotButton="0" quotePrefix="0" xfId="0"/>
    <xf numFmtId="165" fontId="3" fillId="0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3" fillId="0" borderId="0" pivotButton="0" quotePrefix="0" xfId="0"/>
    <xf numFmtId="1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  <color rgb="0016A34A"/>
        <sz val="10"/>
      </font>
    </dxf>
    <dxf>
      <font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du capital restant dû</a:t>
            </a:r>
          </a:p>
        </rich>
      </tx>
    </title>
    <plotArea>
      <lineChart>
        <grouping val="standard"/>
        <ser>
          <idx val="0"/>
          <order val="0"/>
          <tx>
            <strRef>
              <f>'Amortissement'!I5</f>
            </strRef>
          </tx>
          <spPr>
            <a:ln xmlns:a="http://schemas.openxmlformats.org/drawingml/2006/main" w="25000">
              <a:solidFill>
                <a:srgbClr val="0E749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'Amortissement'!$A$6:$A$15</f>
            </numRef>
          </cat>
          <val>
            <numRef>
              <f>'Amortissement'!$I$6:$I$15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N° échéance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Capital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Décomposition des échéances (capital / intérêts / assurance)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'Amortissement'!E5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'Amortissement'!$A$6:$A$15</f>
            </numRef>
          </cat>
          <val>
            <numRef>
              <f>'Amortissement'!$E$6:$E$15</f>
            </numRef>
          </val>
        </ser>
        <ser>
          <idx val="1"/>
          <order val="1"/>
          <tx>
            <strRef>
              <f>'Amortissement'!F5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'Amortissement'!$A$6:$A$15</f>
            </numRef>
          </cat>
          <val>
            <numRef>
              <f>'Amortissement'!$F$6:$F$15</f>
            </numRef>
          </val>
        </ser>
        <ser>
          <idx val="2"/>
          <order val="2"/>
          <tx>
            <strRef>
              <f>'Amortissement'!G5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prstDash val="solid"/>
            </a:ln>
          </spPr>
          <cat>
            <numRef>
              <f>'Amortissement'!$A$6:$A$15</f>
            </numRef>
          </cat>
          <val>
            <numRef>
              <f>'Amortissement'!$G$6:$G$15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N° échéance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26" customWidth="1" min="8" max="8"/>
    <col width="22" customWidth="1" min="9" max="9"/>
  </cols>
  <sheetData>
    <row r="1">
      <c r="A1" s="1" t="inlineStr">
        <is>
          <t>TABLEAU D'AMORTISSEMENT AVEC ASSURANCE — PARAMÈTRES DU PRÊT</t>
        </is>
      </c>
    </row>
    <row r="2">
      <c r="A2" s="2" t="inlineStr">
        <is>
          <t>Zone de saisie (cellules jaunes)</t>
        </is>
      </c>
      <c r="B2" s="3" t="n"/>
    </row>
    <row r="3">
      <c r="A3" s="4" t="inlineStr">
        <is>
          <t>Emprunteur</t>
        </is>
      </c>
      <c r="B3" s="5" t="inlineStr">
        <is>
          <t>Camille Durand</t>
        </is>
      </c>
    </row>
    <row r="4">
      <c r="A4" s="4" t="inlineStr">
        <is>
          <t>Bien financé</t>
        </is>
      </c>
      <c r="B4" s="5" t="inlineStr">
        <is>
          <t>24 cours Gambetta, 33000 Bordeaux</t>
        </is>
      </c>
      <c r="H4" s="2" t="inlineStr">
        <is>
          <t>Table de référence des assurances</t>
        </is>
      </c>
      <c r="I4" s="3" t="n"/>
    </row>
    <row r="5">
      <c r="A5" s="4" t="inlineStr">
        <is>
          <t>Type de projet</t>
        </is>
      </c>
      <c r="B5" s="5" t="inlineStr">
        <is>
          <t>Résidence principale</t>
        </is>
      </c>
      <c r="H5" s="6" t="inlineStr">
        <is>
          <t>Type de projet</t>
        </is>
      </c>
      <c r="I5" s="6" t="inlineStr">
        <is>
          <t>Taux d'assurance annuel</t>
        </is>
      </c>
    </row>
    <row r="6">
      <c r="A6" s="4" t="inlineStr">
        <is>
          <t>Capital emprunté</t>
        </is>
      </c>
      <c r="B6" s="7" t="n">
        <v>240000</v>
      </c>
      <c r="H6" s="8" t="inlineStr">
        <is>
          <t>Résidence principale</t>
        </is>
      </c>
      <c r="I6" s="9" t="n">
        <v>0.0025</v>
      </c>
    </row>
    <row r="7">
      <c r="A7" s="4" t="inlineStr">
        <is>
          <t>Durée (mois)</t>
        </is>
      </c>
      <c r="B7" s="10" t="n">
        <v>240</v>
      </c>
      <c r="H7" s="8" t="inlineStr">
        <is>
          <t>Investissement locatif</t>
        </is>
      </c>
      <c r="I7" s="9" t="n">
        <v>0.003</v>
      </c>
    </row>
    <row r="8">
      <c r="A8" s="4" t="inlineStr">
        <is>
          <t>Taux nominal annuel</t>
        </is>
      </c>
      <c r="B8" s="11" t="n">
        <v>0.0355</v>
      </c>
      <c r="H8" s="8" t="inlineStr">
        <is>
          <t>Résidence secondaire</t>
        </is>
      </c>
      <c r="I8" s="9" t="n">
        <v>0.0028</v>
      </c>
    </row>
    <row r="9">
      <c r="A9" s="4" t="inlineStr">
        <is>
          <t>Taux d'assurance annuel</t>
        </is>
      </c>
      <c r="B9" s="11">
        <f>IFERROR(VLOOKUP(B5,H5:I7,2,FALSE),0)</f>
        <v/>
      </c>
    </row>
    <row r="10">
      <c r="A10" s="4" t="inlineStr">
        <is>
          <t>Date de première échéance</t>
        </is>
      </c>
      <c r="B10" s="32" t="n">
        <v>46270</v>
      </c>
    </row>
    <row r="11">
      <c r="A11" s="4" t="inlineStr">
        <is>
          <t>Assurance</t>
        </is>
      </c>
      <c r="B11" s="5" t="inlineStr">
        <is>
          <t>Sur capital initial</t>
        </is>
      </c>
    </row>
    <row r="12">
      <c r="A12" s="8" t="inlineStr">
        <is>
          <t>Frais de dossier</t>
        </is>
      </c>
      <c r="B12" s="7" t="n">
        <v>1200</v>
      </c>
    </row>
    <row r="13">
      <c r="A13" s="8" t="inlineStr">
        <is>
          <t>Frais de garantie</t>
        </is>
      </c>
      <c r="B13" s="7" t="n">
        <v>2400</v>
      </c>
    </row>
    <row r="14">
      <c r="A14" s="8" t="inlineStr">
        <is>
          <t>Frais de notaire estimés</t>
        </is>
      </c>
      <c r="B14" s="11" t="n">
        <v>0.075</v>
      </c>
    </row>
    <row r="15"/>
    <row r="16">
      <c r="A16" s="2" t="inlineStr">
        <is>
          <t>Indicateurs calculés</t>
        </is>
      </c>
      <c r="B16" s="3" t="n"/>
    </row>
    <row r="17">
      <c r="A17" s="8" t="inlineStr">
        <is>
          <t>Mensualité hors assurance</t>
        </is>
      </c>
      <c r="B17" s="13">
        <f>-PMT(B8/12,B7,-B6)</f>
        <v/>
      </c>
    </row>
    <row r="18">
      <c r="A18" s="8" t="inlineStr">
        <is>
          <t>Assurance mensuelle</t>
        </is>
      </c>
      <c r="B18" s="13">
        <f>B6*B9/12</f>
        <v/>
      </c>
    </row>
    <row r="19">
      <c r="A19" s="8" t="inlineStr">
        <is>
          <t>Mensualité totale</t>
        </is>
      </c>
      <c r="B19" s="13">
        <f>B17+B18</f>
        <v/>
      </c>
    </row>
    <row r="20">
      <c r="A20" s="8" t="inlineStr">
        <is>
          <t>Coût total des intérêts (période affichée)</t>
        </is>
      </c>
      <c r="B20" s="13">
        <f>SUM('Amortissement'!F6:F15)</f>
        <v/>
      </c>
    </row>
    <row r="21">
      <c r="A21" s="8" t="inlineStr">
        <is>
          <t>Coût total de l'assurance (période affichée)</t>
        </is>
      </c>
      <c r="B21" s="13">
        <f>SUM('Amortissement'!G6:G15)</f>
        <v/>
      </c>
    </row>
    <row r="22">
      <c r="A22" s="8" t="inlineStr">
        <is>
          <t>Taux de financement global</t>
        </is>
      </c>
      <c r="B22" s="14">
        <f>(B6+B12+B13)/B6-1</f>
        <v/>
      </c>
    </row>
    <row r="23">
      <c r="A23" s="8" t="inlineStr">
        <is>
          <t>Alerte de durée</t>
        </is>
      </c>
      <c r="B23" s="15">
        <f>IF(B7&gt;300,"Durée longue : vérifier le coût total","Durée standard")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8" customWidth="1" min="3" max="3"/>
    <col width="18" customWidth="1" min="4" max="4"/>
    <col width="15" customWidth="1" min="5" max="5"/>
    <col width="12" customWidth="1" min="6" max="6"/>
    <col width="15" customWidth="1" min="7" max="7"/>
    <col width="15" customWidth="1" min="8" max="8"/>
    <col width="18" customWidth="1" min="9" max="9"/>
    <col width="14" customWidth="1" min="10" max="10"/>
    <col width="15" customWidth="1" min="11" max="11"/>
    <col width="14" customWidth="1" min="12" max="12"/>
    <col width="14" customWidth="1" min="13" max="13"/>
  </cols>
  <sheetData>
    <row r="1">
      <c r="A1" s="1" t="inlineStr">
        <is>
          <t>TABLEAU D'AMORTISSEMENT MENSUEL</t>
        </is>
      </c>
    </row>
    <row r="2">
      <c r="A2" s="16" t="inlineStr">
        <is>
          <t>10 échéances d'exemple, de septembre 2026 à juin 2027 — le tableau peut être étendu jusqu'à la durée complète du prêt.</t>
        </is>
      </c>
    </row>
    <row r="3"/>
    <row r="4"/>
    <row r="5">
      <c r="A5" s="6" t="inlineStr">
        <is>
          <t>N° échéance</t>
        </is>
      </c>
      <c r="B5" s="6" t="inlineStr">
        <is>
          <t>Date d'échéance</t>
        </is>
      </c>
      <c r="C5" s="6" t="inlineStr">
        <is>
          <t>Capital restant dû début</t>
        </is>
      </c>
      <c r="D5" s="6" t="inlineStr">
        <is>
          <t>Mensualité hors assurance</t>
        </is>
      </c>
      <c r="E5" s="6" t="inlineStr">
        <is>
          <t>Capital amorti</t>
        </is>
      </c>
      <c r="F5" s="6" t="inlineStr">
        <is>
          <t>Intérêts</t>
        </is>
      </c>
      <c r="G5" s="6" t="inlineStr">
        <is>
          <t>Assurance emprunteur</t>
        </is>
      </c>
      <c r="H5" s="6" t="inlineStr">
        <is>
          <t>Mensualité totale</t>
        </is>
      </c>
      <c r="I5" s="6" t="inlineStr">
        <is>
          <t>Capital restant dû fin</t>
        </is>
      </c>
      <c r="J5" s="6" t="inlineStr">
        <is>
          <t>Part de capital dans l'échéance</t>
        </is>
      </c>
      <c r="K5" s="6" t="inlineStr">
        <is>
          <t>Cumul des intérêts</t>
        </is>
      </c>
      <c r="L5" s="6" t="inlineStr">
        <is>
          <t>Cumul de l'assurance</t>
        </is>
      </c>
      <c r="M5" s="6" t="inlineStr">
        <is>
          <t>Statut</t>
        </is>
      </c>
    </row>
    <row r="6">
      <c r="A6" s="17" t="n">
        <v>1</v>
      </c>
      <c r="B6" s="33">
        <f>'Paramètres'!B10</f>
        <v/>
      </c>
      <c r="C6" s="19">
        <f>'Paramètres'!B6</f>
        <v/>
      </c>
      <c r="D6" s="19">
        <f>'Paramètres'!B17</f>
        <v/>
      </c>
      <c r="E6" s="19">
        <f>MIN(D6-F6,C6)</f>
        <v/>
      </c>
      <c r="F6" s="19">
        <f>C6*'Paramètres'!B8/12</f>
        <v/>
      </c>
      <c r="G6" s="19">
        <f>'Paramètres'!B18</f>
        <v/>
      </c>
      <c r="H6" s="19">
        <f>D6+G6</f>
        <v/>
      </c>
      <c r="I6" s="19">
        <f>MAX(0,C6-E6)</f>
        <v/>
      </c>
      <c r="J6" s="9">
        <f>IFERROR(E6/D6,0)</f>
        <v/>
      </c>
      <c r="K6" s="19">
        <f>SUM($F$6:F6)</f>
        <v/>
      </c>
      <c r="L6" s="19">
        <f>SUM($G$6:G6)</f>
        <v/>
      </c>
      <c r="M6" s="20">
        <f>IF(I6=0,"Prêt remboursé","En cours")</f>
        <v/>
      </c>
    </row>
    <row r="7">
      <c r="A7" s="21">
        <f>A6+1</f>
        <v/>
      </c>
      <c r="B7" s="34">
        <f>EDATE(B6,1)</f>
        <v/>
      </c>
      <c r="C7" s="23">
        <f>I6</f>
        <v/>
      </c>
      <c r="D7" s="23">
        <f>'Paramètres'!B17</f>
        <v/>
      </c>
      <c r="E7" s="23">
        <f>MIN(D7-F7,C7)</f>
        <v/>
      </c>
      <c r="F7" s="23">
        <f>C7*'Paramètres'!B8/12</f>
        <v/>
      </c>
      <c r="G7" s="23">
        <f>'Paramètres'!B18</f>
        <v/>
      </c>
      <c r="H7" s="23">
        <f>D7+G7</f>
        <v/>
      </c>
      <c r="I7" s="23">
        <f>MAX(0,C7-E7)</f>
        <v/>
      </c>
      <c r="J7" s="24">
        <f>IFERROR(E7/D7,0)</f>
        <v/>
      </c>
      <c r="K7" s="23">
        <f>SUM($F$6:F7)</f>
        <v/>
      </c>
      <c r="L7" s="23">
        <f>SUM($G$6:G7)</f>
        <v/>
      </c>
      <c r="M7" s="25">
        <f>IF(I7=0,"Prêt remboursé","En cours")</f>
        <v/>
      </c>
    </row>
    <row r="8">
      <c r="A8" s="17">
        <f>A7+1</f>
        <v/>
      </c>
      <c r="B8" s="33">
        <f>EDATE(B7,1)</f>
        <v/>
      </c>
      <c r="C8" s="19">
        <f>I7</f>
        <v/>
      </c>
      <c r="D8" s="19">
        <f>'Paramètres'!B17</f>
        <v/>
      </c>
      <c r="E8" s="19">
        <f>MIN(D8-F8,C8)</f>
        <v/>
      </c>
      <c r="F8" s="19">
        <f>C8*'Paramètres'!B8/12</f>
        <v/>
      </c>
      <c r="G8" s="19">
        <f>'Paramètres'!B18</f>
        <v/>
      </c>
      <c r="H8" s="19">
        <f>D8+G8</f>
        <v/>
      </c>
      <c r="I8" s="19">
        <f>MAX(0,C8-E8)</f>
        <v/>
      </c>
      <c r="J8" s="9">
        <f>IFERROR(E8/D8,0)</f>
        <v/>
      </c>
      <c r="K8" s="19">
        <f>SUM($F$6:F8)</f>
        <v/>
      </c>
      <c r="L8" s="19">
        <f>SUM($G$6:G8)</f>
        <v/>
      </c>
      <c r="M8" s="20">
        <f>IF(I8=0,"Prêt remboursé","En cours")</f>
        <v/>
      </c>
    </row>
    <row r="9">
      <c r="A9" s="21">
        <f>A8+1</f>
        <v/>
      </c>
      <c r="B9" s="34">
        <f>EDATE(B8,1)</f>
        <v/>
      </c>
      <c r="C9" s="23">
        <f>I8</f>
        <v/>
      </c>
      <c r="D9" s="23">
        <f>'Paramètres'!B17</f>
        <v/>
      </c>
      <c r="E9" s="23">
        <f>MIN(D9-F9,C9)</f>
        <v/>
      </c>
      <c r="F9" s="23">
        <f>C9*'Paramètres'!B8/12</f>
        <v/>
      </c>
      <c r="G9" s="23">
        <f>'Paramètres'!B18</f>
        <v/>
      </c>
      <c r="H9" s="23">
        <f>D9+G9</f>
        <v/>
      </c>
      <c r="I9" s="23">
        <f>MAX(0,C9-E9)</f>
        <v/>
      </c>
      <c r="J9" s="24">
        <f>IFERROR(E9/D9,0)</f>
        <v/>
      </c>
      <c r="K9" s="23">
        <f>SUM($F$6:F9)</f>
        <v/>
      </c>
      <c r="L9" s="23">
        <f>SUM($G$6:G9)</f>
        <v/>
      </c>
      <c r="M9" s="25">
        <f>IF(I9=0,"Prêt remboursé","En cours")</f>
        <v/>
      </c>
    </row>
    <row r="10">
      <c r="A10" s="17">
        <f>A9+1</f>
        <v/>
      </c>
      <c r="B10" s="33">
        <f>EDATE(B9,1)</f>
        <v/>
      </c>
      <c r="C10" s="19">
        <f>I9</f>
        <v/>
      </c>
      <c r="D10" s="19">
        <f>'Paramètres'!B17</f>
        <v/>
      </c>
      <c r="E10" s="19">
        <f>MIN(D10-F10,C10)</f>
        <v/>
      </c>
      <c r="F10" s="19">
        <f>C10*'Paramètres'!B8/12</f>
        <v/>
      </c>
      <c r="G10" s="19">
        <f>'Paramètres'!B18</f>
        <v/>
      </c>
      <c r="H10" s="19">
        <f>D10+G10</f>
        <v/>
      </c>
      <c r="I10" s="19">
        <f>MAX(0,C10-E10)</f>
        <v/>
      </c>
      <c r="J10" s="9">
        <f>IFERROR(E10/D10,0)</f>
        <v/>
      </c>
      <c r="K10" s="19">
        <f>SUM($F$6:F10)</f>
        <v/>
      </c>
      <c r="L10" s="19">
        <f>SUM($G$6:G10)</f>
        <v/>
      </c>
      <c r="M10" s="20">
        <f>IF(I10=0,"Prêt remboursé","En cours")</f>
        <v/>
      </c>
    </row>
    <row r="11">
      <c r="A11" s="21">
        <f>A10+1</f>
        <v/>
      </c>
      <c r="B11" s="34">
        <f>EDATE(B10,1)</f>
        <v/>
      </c>
      <c r="C11" s="23">
        <f>I10</f>
        <v/>
      </c>
      <c r="D11" s="23">
        <f>'Paramètres'!B17</f>
        <v/>
      </c>
      <c r="E11" s="23">
        <f>MIN(D11-F11,C11)</f>
        <v/>
      </c>
      <c r="F11" s="23">
        <f>C11*'Paramètres'!B8/12</f>
        <v/>
      </c>
      <c r="G11" s="23">
        <f>'Paramètres'!B18</f>
        <v/>
      </c>
      <c r="H11" s="23">
        <f>D11+G11</f>
        <v/>
      </c>
      <c r="I11" s="23">
        <f>MAX(0,C11-E11)</f>
        <v/>
      </c>
      <c r="J11" s="24">
        <f>IFERROR(E11/D11,0)</f>
        <v/>
      </c>
      <c r="K11" s="23">
        <f>SUM($F$6:F11)</f>
        <v/>
      </c>
      <c r="L11" s="23">
        <f>SUM($G$6:G11)</f>
        <v/>
      </c>
      <c r="M11" s="25">
        <f>IF(I11=0,"Prêt remboursé","En cours")</f>
        <v/>
      </c>
    </row>
    <row r="12">
      <c r="A12" s="17">
        <f>A11+1</f>
        <v/>
      </c>
      <c r="B12" s="33">
        <f>EDATE(B11,1)</f>
        <v/>
      </c>
      <c r="C12" s="19">
        <f>I11</f>
        <v/>
      </c>
      <c r="D12" s="19">
        <f>'Paramètres'!B17</f>
        <v/>
      </c>
      <c r="E12" s="19">
        <f>MIN(D12-F12,C12)</f>
        <v/>
      </c>
      <c r="F12" s="19">
        <f>C12*'Paramètres'!B8/12</f>
        <v/>
      </c>
      <c r="G12" s="19">
        <f>'Paramètres'!B18</f>
        <v/>
      </c>
      <c r="H12" s="19">
        <f>D12+G12</f>
        <v/>
      </c>
      <c r="I12" s="19">
        <f>MAX(0,C12-E12)</f>
        <v/>
      </c>
      <c r="J12" s="9">
        <f>IFERROR(E12/D12,0)</f>
        <v/>
      </c>
      <c r="K12" s="19">
        <f>SUM($F$6:F12)</f>
        <v/>
      </c>
      <c r="L12" s="19">
        <f>SUM($G$6:G12)</f>
        <v/>
      </c>
      <c r="M12" s="20">
        <f>IF(I12=0,"Prêt remboursé","En cours")</f>
        <v/>
      </c>
    </row>
    <row r="13">
      <c r="A13" s="21">
        <f>A12+1</f>
        <v/>
      </c>
      <c r="B13" s="34">
        <f>EDATE(B12,1)</f>
        <v/>
      </c>
      <c r="C13" s="23">
        <f>I12</f>
        <v/>
      </c>
      <c r="D13" s="23">
        <f>'Paramètres'!B17</f>
        <v/>
      </c>
      <c r="E13" s="23">
        <f>MIN(D13-F13,C13)</f>
        <v/>
      </c>
      <c r="F13" s="23">
        <f>C13*'Paramètres'!B8/12</f>
        <v/>
      </c>
      <c r="G13" s="23">
        <f>'Paramètres'!B18</f>
        <v/>
      </c>
      <c r="H13" s="23">
        <f>D13+G13</f>
        <v/>
      </c>
      <c r="I13" s="23">
        <f>MAX(0,C13-E13)</f>
        <v/>
      </c>
      <c r="J13" s="24">
        <f>IFERROR(E13/D13,0)</f>
        <v/>
      </c>
      <c r="K13" s="23">
        <f>SUM($F$6:F13)</f>
        <v/>
      </c>
      <c r="L13" s="23">
        <f>SUM($G$6:G13)</f>
        <v/>
      </c>
      <c r="M13" s="25">
        <f>IF(I13=0,"Prêt remboursé","En cours")</f>
        <v/>
      </c>
    </row>
    <row r="14">
      <c r="A14" s="17">
        <f>A13+1</f>
        <v/>
      </c>
      <c r="B14" s="33">
        <f>EDATE(B13,1)</f>
        <v/>
      </c>
      <c r="C14" s="19">
        <f>I13</f>
        <v/>
      </c>
      <c r="D14" s="19">
        <f>'Paramètres'!B17</f>
        <v/>
      </c>
      <c r="E14" s="19">
        <f>MIN(D14-F14,C14)</f>
        <v/>
      </c>
      <c r="F14" s="19">
        <f>C14*'Paramètres'!B8/12</f>
        <v/>
      </c>
      <c r="G14" s="19">
        <f>'Paramètres'!B18</f>
        <v/>
      </c>
      <c r="H14" s="19">
        <f>D14+G14</f>
        <v/>
      </c>
      <c r="I14" s="19">
        <f>MAX(0,C14-E14)</f>
        <v/>
      </c>
      <c r="J14" s="9">
        <f>IFERROR(E14/D14,0)</f>
        <v/>
      </c>
      <c r="K14" s="19">
        <f>SUM($F$6:F14)</f>
        <v/>
      </c>
      <c r="L14" s="19">
        <f>SUM($G$6:G14)</f>
        <v/>
      </c>
      <c r="M14" s="20">
        <f>IF(I14=0,"Prêt remboursé","En cours")</f>
        <v/>
      </c>
    </row>
    <row r="15">
      <c r="A15" s="21">
        <f>A14+1</f>
        <v/>
      </c>
      <c r="B15" s="34">
        <f>EDATE(B14,1)</f>
        <v/>
      </c>
      <c r="C15" s="23">
        <f>I14</f>
        <v/>
      </c>
      <c r="D15" s="23">
        <f>'Paramètres'!B17</f>
        <v/>
      </c>
      <c r="E15" s="23">
        <f>MIN(D15-F15,C15)</f>
        <v/>
      </c>
      <c r="F15" s="23">
        <f>C15*'Paramètres'!B8/12</f>
        <v/>
      </c>
      <c r="G15" s="23">
        <f>'Paramètres'!B18</f>
        <v/>
      </c>
      <c r="H15" s="23">
        <f>D15+G15</f>
        <v/>
      </c>
      <c r="I15" s="23">
        <f>MAX(0,C15-E15)</f>
        <v/>
      </c>
      <c r="J15" s="24">
        <f>IFERROR(E15/D15,0)</f>
        <v/>
      </c>
      <c r="K15" s="23">
        <f>SUM($F$6:F15)</f>
        <v/>
      </c>
      <c r="L15" s="23">
        <f>SUM($G$6:G15)</f>
        <v/>
      </c>
      <c r="M15" s="25">
        <f>IF(I15=0,"Prêt remboursé","En cours")</f>
        <v/>
      </c>
    </row>
    <row r="16">
      <c r="A16" s="26" t="inlineStr">
        <is>
          <t>Total période affichée</t>
        </is>
      </c>
      <c r="B16" s="27" t="n"/>
      <c r="C16" s="27" t="n"/>
      <c r="D16" s="27" t="n"/>
      <c r="E16" s="28">
        <f>SUM(E6:E15)</f>
        <v/>
      </c>
      <c r="F16" s="28">
        <f>SUM(F6:F15)</f>
        <v/>
      </c>
      <c r="G16" s="28">
        <f>SUM(G6:G15)</f>
        <v/>
      </c>
      <c r="H16" s="28">
        <f>SUM(H6:H15)</f>
        <v/>
      </c>
      <c r="I16" s="27" t="n"/>
      <c r="J16" s="29">
        <f>AVERAGE(J6:J15)</f>
        <v/>
      </c>
      <c r="K16" s="27" t="n"/>
      <c r="L16" s="27" t="n"/>
      <c r="M16" s="26">
        <f>COUNTIF(M6:M15,"En cours")&amp;" éch. en cours"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>
      <c r="A1" s="1" t="inlineStr">
        <is>
          <t>SYNTHÈSE DU FINANCEMENT — CAMILLE DURAND</t>
        </is>
      </c>
    </row>
    <row r="2">
      <c r="A2" s="16" t="inlineStr">
        <is>
          <t>24 cours Gambetta, 33000 Bordeaux — Résidence principale</t>
        </is>
      </c>
    </row>
    <row r="3"/>
    <row r="4">
      <c r="A4" s="2" t="inlineStr">
        <is>
          <t>Indicateurs clés</t>
        </is>
      </c>
      <c r="B4" s="3" t="n"/>
    </row>
    <row r="5">
      <c r="A5" s="4" t="inlineStr">
        <is>
          <t>Capital emprunté</t>
        </is>
      </c>
      <c r="B5" s="13">
        <f>'Paramètres'!B6</f>
        <v/>
      </c>
    </row>
    <row r="6">
      <c r="A6" s="4" t="inlineStr">
        <is>
          <t>Durée du prêt (mois)</t>
        </is>
      </c>
      <c r="B6" s="30">
        <f>'Paramètres'!B7</f>
        <v/>
      </c>
    </row>
    <row r="7">
      <c r="A7" s="4" t="inlineStr">
        <is>
          <t>Taux nominal</t>
        </is>
      </c>
      <c r="B7" s="14">
        <f>'Paramètres'!B8</f>
        <v/>
      </c>
    </row>
    <row r="8">
      <c r="A8" s="4" t="inlineStr">
        <is>
          <t>Taux d'assurance</t>
        </is>
      </c>
      <c r="B8" s="14">
        <f>'Paramètres'!B9</f>
        <v/>
      </c>
    </row>
    <row r="9">
      <c r="A9" s="4" t="inlineStr">
        <is>
          <t>Mensualité hors assurance</t>
        </is>
      </c>
      <c r="B9" s="13">
        <f>'Paramètres'!B17</f>
        <v/>
      </c>
    </row>
    <row r="10">
      <c r="A10" s="4" t="inlineStr">
        <is>
          <t>Assurance mensuelle</t>
        </is>
      </c>
      <c r="B10" s="13">
        <f>'Paramètres'!B18</f>
        <v/>
      </c>
    </row>
    <row r="11">
      <c r="A11" s="4" t="inlineStr">
        <is>
          <t>Mensualité totale</t>
        </is>
      </c>
      <c r="B11" s="13">
        <f>'Paramètres'!B19</f>
        <v/>
      </c>
    </row>
    <row r="12">
      <c r="A12" s="4" t="inlineStr">
        <is>
          <t>Intérêts sur la période affichée</t>
        </is>
      </c>
      <c r="B12" s="13">
        <f>'Paramètres'!B20</f>
        <v/>
      </c>
    </row>
    <row r="13">
      <c r="A13" s="4" t="inlineStr">
        <is>
          <t>Assurance sur la période affichée</t>
        </is>
      </c>
      <c r="B13" s="13">
        <f>'Paramètres'!B21</f>
        <v/>
      </c>
    </row>
    <row r="14">
      <c r="A14" s="4" t="inlineStr">
        <is>
          <t>Capital restant dû après 10 échéances</t>
        </is>
      </c>
      <c r="B14" s="13">
        <f>'Amortissement'!I15</f>
        <v/>
      </c>
    </row>
    <row r="15">
      <c r="A15" s="4" t="inlineStr">
        <is>
          <t>Coût total estimé du crédit (intérêts + assurance)</t>
        </is>
      </c>
      <c r="B15" s="13">
        <f>B12+B13</f>
        <v/>
      </c>
    </row>
    <row r="16">
      <c r="A16" s="4" t="inlineStr">
        <is>
          <t>Ratio intérêts + assurance / capital emprunté</t>
        </is>
      </c>
      <c r="B16" s="14">
        <f>IFERROR(B15/B5,0)</f>
        <v/>
      </c>
    </row>
    <row r="17"/>
    <row r="18">
      <c r="A18" s="8" t="inlineStr">
        <is>
          <t>Revenus mensuels nets (à renseigner)</t>
        </is>
      </c>
      <c r="B18" s="7" t="n">
        <v>0</v>
      </c>
    </row>
    <row r="19">
      <c r="A19" s="8" t="inlineStr">
        <is>
          <t>Taux d'endettement indicatif</t>
        </is>
      </c>
      <c r="B19" s="14">
        <f>IF(B18=0,"À renseigner",B11/B18)</f>
        <v/>
      </c>
    </row>
    <row r="20">
      <c r="A20" s="8" t="inlineStr">
        <is>
          <t>Alerte taux d'endettement</t>
        </is>
      </c>
      <c r="B20" s="15">
        <f>IF(ISNUMBER(B19),IF(B19&gt;0.35,"Alerte : dépassement du seuil de 35 %","Dans la limite indicative de 35 %"),"Revenus à renseigner")</f>
        <v/>
      </c>
    </row>
  </sheetData>
  <conditionalFormatting sqref="B16">
    <cfRule type="expression" priority="1" dxfId="0" stopIfTrue="1">
      <formula>B16&lt;0.1</formula>
    </cfRule>
    <cfRule type="expression" priority="2" dxfId="1" stopIfTrue="1">
      <formula>B16&gt;=0.1</formula>
    </cfRule>
  </conditionalFormatting>
  <conditionalFormatting sqref="B19">
    <cfRule type="expression" priority="3" dxfId="0" stopIfTrue="1">
      <formula>AND(ISNUMBER(B19),B19&lt;=0.35)</formula>
    </cfRule>
    <cfRule type="expression" priority="4" dxfId="1" stopIfTrue="1">
      <formula>AND(ISNUMBER(B19),B19&gt;0.35)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" t="inlineStr">
        <is>
          <t>MODE D'EMPLOI</t>
        </is>
      </c>
    </row>
    <row r="2"/>
    <row r="3">
      <c r="A3" s="6" t="n">
        <v>1</v>
      </c>
      <c r="B3" s="4" t="inlineStr">
        <is>
          <t>Modifier uniquement les cellules jaunes de la feuille « Paramètres » (emprunteur, bien, capital, durée, taux, frais, revenus).</t>
        </is>
      </c>
    </row>
    <row r="4">
      <c r="A4" s="6" t="n">
        <v>2</v>
      </c>
      <c r="B4" s="31" t="inlineStr">
        <is>
          <t>Le taux d'assurance est appliqué au capital initial emprunté, et récupéré automatiquement selon le type de projet.</t>
        </is>
      </c>
    </row>
    <row r="5">
      <c r="A5" s="6" t="n">
        <v>3</v>
      </c>
      <c r="B5" s="4" t="inlineStr">
        <is>
          <t>La feuille « Amortissement » présente 10 échéances d'exemple à partir du 05/09/2026 ; elle peut être étendue jusqu'à la durée complète du prêt en recopiant la dernière ligne.</t>
        </is>
      </c>
    </row>
    <row r="6">
      <c r="A6" s="6" t="n">
        <v>4</v>
      </c>
      <c r="B6" s="31" t="inlineStr">
        <is>
          <t>La feuille « Synthèse » affiche les indicateurs clés, le taux d'endettement indicatif et deux graphiques d'évolution.</t>
        </is>
      </c>
    </row>
    <row r="7">
      <c r="A7" s="6" t="n">
        <v>5</v>
      </c>
      <c r="B7" s="4" t="inlineStr">
        <is>
          <t>Les calculs sont indicatifs et doivent être comparés à l'offre bancaire et au TAEG.</t>
        </is>
      </c>
    </row>
    <row r="8">
      <c r="A8" s="6" t="n">
        <v>6</v>
      </c>
      <c r="B8" s="31" t="inlineStr">
        <is>
          <t>Vérifier les garanties, exclusions, quotités et conditions de l'assurance emprunteur.</t>
        </is>
      </c>
    </row>
    <row r="9">
      <c r="A9" s="6" t="n">
        <v>7</v>
      </c>
      <c r="B9" s="4" t="inlineStr">
        <is>
          <t>Les taux, frais et échéances doivent être confirmés par la banque ou le courtier.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2026-08-01T07:22:35Z</dcterms:created>
  <dcterms:modified xmlns:dcterms="http://purl.org/dc/terms/" xmlns:xsi="http://www.w3.org/2001/XMLSchema-instance" xsi:type="dcterms:W3CDTF">2026-08-01T07:22:35Z</dcterms:modified>
</cp:coreProperties>
</file>